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10" windowWidth="18195" windowHeight="9465"/>
  </bookViews>
  <sheets>
    <sheet name="Приложение 1" sheetId="1" r:id="rId1"/>
    <sheet name="Приложение 2" sheetId="2" r:id="rId2"/>
    <sheet name="Приложение3" sheetId="5" r:id="rId3"/>
  </sheets>
  <calcPr calcId="144525"/>
</workbook>
</file>

<file path=xl/calcChain.xml><?xml version="1.0" encoding="utf-8"?>
<calcChain xmlns="http://schemas.openxmlformats.org/spreadsheetml/2006/main">
  <c r="D19" i="5" l="1"/>
  <c r="C19" i="5"/>
  <c r="B19" i="5"/>
  <c r="N30" i="2" l="1"/>
  <c r="N29" i="2"/>
  <c r="N28" i="2"/>
  <c r="N27" i="2"/>
  <c r="N25" i="2"/>
  <c r="N24" i="2"/>
  <c r="N23" i="2"/>
  <c r="N21" i="2"/>
  <c r="N20" i="2"/>
  <c r="N19" i="2"/>
  <c r="N18" i="2"/>
  <c r="N17" i="2"/>
  <c r="N16" i="2"/>
  <c r="N15" i="2"/>
  <c r="N14" i="2"/>
  <c r="N12" i="2"/>
  <c r="N11" i="2"/>
  <c r="N10" i="2"/>
  <c r="N9" i="2"/>
  <c r="J30" i="2"/>
  <c r="J29" i="2"/>
  <c r="J28" i="2"/>
  <c r="J27" i="2"/>
  <c r="J25" i="2"/>
  <c r="J24" i="2"/>
  <c r="J23" i="2"/>
  <c r="J21" i="2"/>
  <c r="J20" i="2"/>
  <c r="J19" i="2"/>
  <c r="J18" i="2"/>
  <c r="J17" i="2"/>
  <c r="J16" i="2"/>
  <c r="J15" i="2"/>
  <c r="J14" i="2"/>
  <c r="J12" i="2"/>
  <c r="J11" i="2"/>
  <c r="J10" i="2"/>
  <c r="J9" i="2"/>
  <c r="H30" i="2" l="1"/>
  <c r="H29" i="2"/>
  <c r="H28" i="2"/>
  <c r="H27" i="2"/>
  <c r="H25" i="2"/>
  <c r="H24" i="2"/>
  <c r="H23" i="2"/>
  <c r="H21" i="2"/>
  <c r="H20" i="2"/>
  <c r="H19" i="2"/>
  <c r="H18" i="2"/>
  <c r="H17" i="2"/>
  <c r="H16" i="2"/>
  <c r="H15" i="2"/>
  <c r="H14" i="2"/>
  <c r="H12" i="2"/>
  <c r="H11" i="2"/>
  <c r="H10" i="2"/>
  <c r="H9" i="2"/>
  <c r="D30" i="2"/>
  <c r="D29" i="2"/>
  <c r="D28" i="2"/>
  <c r="D27" i="2"/>
  <c r="D25" i="2"/>
  <c r="D24" i="2"/>
  <c r="D23" i="2"/>
  <c r="D21" i="2"/>
  <c r="D20" i="2"/>
  <c r="D19" i="2"/>
  <c r="D18" i="2"/>
  <c r="D17" i="2"/>
  <c r="D16" i="2"/>
  <c r="D15" i="2"/>
  <c r="D14" i="2"/>
  <c r="D12" i="2"/>
  <c r="D11" i="2"/>
  <c r="D10" i="2"/>
  <c r="D9" i="2"/>
  <c r="O28" i="2"/>
  <c r="O31" i="2" s="1"/>
  <c r="F19" i="5"/>
  <c r="H18" i="5" s="1"/>
  <c r="G18" i="5"/>
  <c r="J18" i="5"/>
  <c r="E19" i="5"/>
  <c r="I17" i="5"/>
  <c r="J17" i="5"/>
  <c r="M13" i="2"/>
  <c r="N13" i="2" s="1"/>
  <c r="I13" i="2"/>
  <c r="J13" i="2" s="1"/>
  <c r="G24" i="1"/>
  <c r="F24" i="1"/>
  <c r="G17" i="1"/>
  <c r="F17" i="1"/>
  <c r="G15" i="1"/>
  <c r="F15" i="1"/>
  <c r="E16" i="1"/>
  <c r="E8" i="1"/>
  <c r="D16" i="1"/>
  <c r="D8" i="1"/>
  <c r="C16" i="1"/>
  <c r="C8" i="1"/>
  <c r="H17" i="5" l="1"/>
  <c r="H15" i="5"/>
  <c r="G8" i="5"/>
  <c r="G9" i="5"/>
  <c r="G10" i="5"/>
  <c r="G11" i="5"/>
  <c r="G12" i="5"/>
  <c r="G13" i="5"/>
  <c r="G14" i="5"/>
  <c r="G15" i="5"/>
  <c r="G16" i="5"/>
  <c r="G17" i="5"/>
  <c r="H9" i="5" l="1"/>
  <c r="H11" i="5"/>
  <c r="H13" i="5"/>
  <c r="H16" i="5"/>
  <c r="H8" i="5"/>
  <c r="H10" i="5"/>
  <c r="H12" i="5"/>
  <c r="H14" i="5"/>
  <c r="G19" i="5"/>
  <c r="G25" i="1"/>
  <c r="G22" i="1"/>
  <c r="G19" i="1"/>
  <c r="G13" i="1"/>
  <c r="G12" i="1"/>
  <c r="G9" i="1"/>
  <c r="F25" i="1" l="1"/>
  <c r="F22" i="1"/>
  <c r="F19" i="1"/>
  <c r="F13" i="1"/>
  <c r="F12" i="1"/>
  <c r="F9" i="1"/>
  <c r="C7" i="1"/>
  <c r="C6" i="1" s="1"/>
  <c r="G16" i="1" l="1"/>
  <c r="E7" i="1"/>
  <c r="F16" i="1"/>
  <c r="D7" i="1"/>
  <c r="G8" i="1"/>
  <c r="F8" i="1"/>
  <c r="L23" i="2"/>
  <c r="F24" i="2"/>
  <c r="F23" i="2"/>
  <c r="E6" i="1" l="1"/>
  <c r="H7" i="1" s="1"/>
  <c r="D6" i="1"/>
  <c r="G7" i="1"/>
  <c r="F7" i="1"/>
  <c r="J16" i="5"/>
  <c r="J15" i="5"/>
  <c r="J14" i="5"/>
  <c r="J13" i="5"/>
  <c r="J12" i="5"/>
  <c r="J11" i="5"/>
  <c r="J9" i="5"/>
  <c r="J8" i="5"/>
  <c r="I16" i="5"/>
  <c r="I15" i="5"/>
  <c r="I14" i="5"/>
  <c r="I13" i="5"/>
  <c r="I12" i="5"/>
  <c r="I11" i="5"/>
  <c r="I10" i="5"/>
  <c r="I9" i="5"/>
  <c r="I8" i="5"/>
  <c r="H19" i="5"/>
  <c r="H24" i="1" l="1"/>
  <c r="H19" i="1"/>
  <c r="H13" i="1"/>
  <c r="H9" i="1"/>
  <c r="H25" i="1"/>
  <c r="H22" i="1"/>
  <c r="H17" i="1"/>
  <c r="H15" i="1"/>
  <c r="H12" i="1"/>
  <c r="H8" i="1"/>
  <c r="H16" i="1"/>
  <c r="G6" i="1"/>
  <c r="F6" i="1"/>
  <c r="I19" i="5" l="1"/>
  <c r="E22" i="2"/>
  <c r="F22" i="2" s="1"/>
  <c r="G13" i="2"/>
  <c r="H13" i="2" s="1"/>
  <c r="J19" i="5" l="1"/>
  <c r="C22" i="2"/>
  <c r="D22" i="2" s="1"/>
  <c r="C13" i="2"/>
  <c r="D13" i="2" s="1"/>
  <c r="G22" i="2" l="1"/>
  <c r="H22" i="2" s="1"/>
  <c r="C26" i="2"/>
  <c r="D26" i="2" s="1"/>
  <c r="G26" i="2"/>
  <c r="H26" i="2" s="1"/>
  <c r="F26" i="2"/>
  <c r="E26" i="2"/>
  <c r="G8" i="2"/>
  <c r="H8" i="2" s="1"/>
  <c r="F8" i="2"/>
  <c r="E8" i="2"/>
  <c r="C8" i="2"/>
  <c r="D8" i="2" s="1"/>
  <c r="M22" i="2"/>
  <c r="N22" i="2" s="1"/>
  <c r="K22" i="2"/>
  <c r="I22" i="2"/>
  <c r="J22" i="2" s="1"/>
  <c r="M26" i="2"/>
  <c r="N26" i="2" s="1"/>
  <c r="L26" i="2"/>
  <c r="K26" i="2"/>
  <c r="I26" i="2"/>
  <c r="J26" i="2" s="1"/>
  <c r="M8" i="2"/>
  <c r="I8" i="2"/>
  <c r="J8" i="2" s="1"/>
  <c r="N8" i="2" l="1"/>
  <c r="M31" i="2"/>
  <c r="N31" i="2" s="1"/>
  <c r="E31" i="2"/>
  <c r="F31" i="2"/>
  <c r="L22" i="2"/>
  <c r="K31" i="2"/>
  <c r="L31" i="2" s="1"/>
  <c r="I31" i="2"/>
  <c r="J31" i="2" s="1"/>
  <c r="G31" i="2"/>
  <c r="H31" i="2" s="1"/>
  <c r="C31" i="2"/>
  <c r="D31" i="2" s="1"/>
</calcChain>
</file>

<file path=xl/sharedStrings.xml><?xml version="1.0" encoding="utf-8"?>
<sst xmlns="http://schemas.openxmlformats.org/spreadsheetml/2006/main" count="155" uniqueCount="137">
  <si>
    <t>Показатели</t>
  </si>
  <si>
    <t>Исполнено</t>
  </si>
  <si>
    <t>Отклонение</t>
  </si>
  <si>
    <t>Доля, %</t>
  </si>
  <si>
    <t>Причины отклонения</t>
  </si>
  <si>
    <t>Налог на доходы физических лиц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</si>
  <si>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</si>
  <si>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</si>
  <si>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 на имущество физических лиц</t>
  </si>
  <si>
    <t>Земельный налог</t>
  </si>
  <si>
    <t>Государственная пошлина, сборы</t>
  </si>
  <si>
    <t>Доходы от использования имущества, находящегося в государственной и муниципальной собственности</t>
  </si>
  <si>
    <t>Возврат остатков субсидий, субвенций и иных межбюджетных трансфертов</t>
  </si>
  <si>
    <t>Безвозмездные перечисления</t>
  </si>
  <si>
    <t>% исполнения</t>
  </si>
  <si>
    <t>Безвозмездные поступления</t>
  </si>
  <si>
    <t>Всего</t>
  </si>
  <si>
    <t>Средства федерального бюджета</t>
  </si>
  <si>
    <t>Средства областного бюджета</t>
  </si>
  <si>
    <t>сумма</t>
  </si>
  <si>
    <t>уд. вес (%)</t>
  </si>
  <si>
    <t>уд вес (%)</t>
  </si>
  <si>
    <t>Итого:</t>
  </si>
  <si>
    <t>(в тыс. рублей)</t>
  </si>
  <si>
    <t>Наименование разделов</t>
  </si>
  <si>
    <t>Бюджетные назначения по уточненной бюджетной росписи</t>
  </si>
  <si>
    <t>Причины невыполнения</t>
  </si>
  <si>
    <t>01 Общегосударственные вопросы</t>
  </si>
  <si>
    <t>02 Национальная оборона</t>
  </si>
  <si>
    <t>03 Национальная безопасность и правоохранительная деятельность</t>
  </si>
  <si>
    <t>04 Национальная экономика</t>
  </si>
  <si>
    <t>05 Жилищно-коммунальное хозяйство</t>
  </si>
  <si>
    <t>07 Образование</t>
  </si>
  <si>
    <t>08 Культура</t>
  </si>
  <si>
    <t>10 Социальная политика</t>
  </si>
  <si>
    <t>11 Физическая культура и спорт</t>
  </si>
  <si>
    <t>Недовыполнение к сводной бюджетной росписи</t>
  </si>
  <si>
    <t>Бюджетные назначения согласно решению о бюджете</t>
  </si>
  <si>
    <t>к решению о бюджете</t>
  </si>
  <si>
    <t>к бюджетной росписи</t>
  </si>
  <si>
    <t>12 Средства массовой информации</t>
  </si>
  <si>
    <t>1.2</t>
  </si>
  <si>
    <t>Доходы от арендной платы за землю</t>
  </si>
  <si>
    <t>Платежи от муниципальных унитарных предприятий</t>
  </si>
  <si>
    <t>1.3</t>
  </si>
  <si>
    <t>1.1</t>
  </si>
  <si>
    <t>1.1.1</t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</si>
  <si>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</si>
  <si>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</si>
  <si>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</si>
  <si>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</si>
  <si>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</si>
  <si>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</si>
  <si>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</si>
  <si>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</si>
  <si>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</si>
  <si>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</si>
  <si>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</si>
  <si>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</si>
  <si>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</si>
  <si>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</si>
  <si>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 xml:space="preserve">Доходы бюджета, всего:                                                                   (1.1 + 1.2 + 1.3) </t>
  </si>
  <si>
    <t>Налоговые и неналоговые доходы                                      (1.1.1+1.1.2)</t>
  </si>
  <si>
    <t>Налоговые доходы, в том числе:                                      (1.1.1.1 + 1.1.1.2 + … + 1.1.1.9)</t>
  </si>
  <si>
    <t>Неналоговые доходы, в том числе:                                      (1.1.2.1 + 1.1.2.2 + … + 1.1.2.6)</t>
  </si>
  <si>
    <t>Исполнение, %</t>
  </si>
  <si>
    <t xml:space="preserve">                   (в тыс. рублей)</t>
  </si>
  <si>
    <t>Дотации бюджетам поселений на выравнивание бюджетной обеспеченности</t>
  </si>
  <si>
    <t>Дотации бюджетам поселений на поддержку мер по обеспечению сбалансированности бюджетов</t>
  </si>
  <si>
    <t>. . . . . . . . . . . . . . . . . . . . . . . . . . . . . . . . . . . . . . . . .</t>
  </si>
  <si>
    <t xml:space="preserve">Субвенции бюджетам на осуществление первичному воинскому учету на территориях, где отсутствуют военные комиссариаты </t>
  </si>
  <si>
    <t>1.5</t>
  </si>
  <si>
    <t>2</t>
  </si>
  <si>
    <t>2.1</t>
  </si>
  <si>
    <t>2.2</t>
  </si>
  <si>
    <t>2.3</t>
  </si>
  <si>
    <t>2.5</t>
  </si>
  <si>
    <t>3</t>
  </si>
  <si>
    <t>3.1</t>
  </si>
  <si>
    <t>3.2</t>
  </si>
  <si>
    <t>3.5</t>
  </si>
  <si>
    <t>4</t>
  </si>
  <si>
    <t>4.1</t>
  </si>
  <si>
    <t>4.2</t>
  </si>
  <si>
    <t>Межбюджетные трансферты, передаваемые бюджетам городских округов на переселение граждан из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</si>
  <si>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</si>
  <si>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 xml:space="preserve">  (в тыс. рублей)</t>
  </si>
  <si>
    <r>
      <rPr>
        <b/>
        <sz val="12"/>
        <color indexed="8"/>
        <rFont val="Times New Roman"/>
        <family val="1"/>
        <charset val="204"/>
      </rPr>
      <t xml:space="preserve">Итого:   </t>
    </r>
    <r>
      <rPr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(1 + 2 + 3 + 4)</t>
    </r>
  </si>
  <si>
    <t>Дотации Всего, в том числе:                                                             (1.1 + 1.2 + … + 1.5)</t>
  </si>
  <si>
    <t>Субсидии Всего, в том числе:                                                          (2.1 + 2.2 + … + 2.5)</t>
  </si>
  <si>
    <t>Субвенции Всего, в том числе:                                                                     (3.1 + 3.2 + … + 3.5)</t>
  </si>
  <si>
    <t>Иные межбюджетные трансферты Всего, в том числе:                                                                                          (4.1 + 4.2 + … + 4.5)</t>
  </si>
  <si>
    <t>Доля в структуре расходов исполнения бюджета (%)</t>
  </si>
  <si>
    <t>Прочие межбюджетные трансферты (Наказы)</t>
  </si>
  <si>
    <t>Субсидия на дороги</t>
  </si>
  <si>
    <t>Субсидия на повышение заработной платы</t>
  </si>
  <si>
    <t>Субсиддия на компенсацию выпадающих доходов</t>
  </si>
  <si>
    <t>2.4</t>
  </si>
  <si>
    <t>Субсидия на проведение мероприятий по комплексному развитию коммунальной инфраструктуры с целью организации теплоснабжения</t>
  </si>
  <si>
    <t>2.6</t>
  </si>
  <si>
    <t>Субсидия на оборудование противопожарных водоемов в сельских населенных пунктах</t>
  </si>
  <si>
    <t>2.7</t>
  </si>
  <si>
    <t>Субсидия на установку программного обеспечения и подключение мун.библиотек к информационно-телекоммуникационной сети "Интернет"</t>
  </si>
  <si>
    <t>Субсидия на финансирование выполнения работ по разработке документов территориального планирования муниципальных образований Московской области</t>
  </si>
  <si>
    <t>Субвенция на комплектование книжных фондов</t>
  </si>
  <si>
    <t>5</t>
  </si>
  <si>
    <t>Доходы от продажи материальных и нематериальных активов</t>
  </si>
  <si>
    <t>Исполнено за 2014 год</t>
  </si>
  <si>
    <t>Исполнено за 2015 год</t>
  </si>
  <si>
    <t>2015 год</t>
  </si>
  <si>
    <t>2014 год</t>
  </si>
  <si>
    <t>1.1.2.7</t>
  </si>
  <si>
    <t>Задолженность и перерасчеты по отмененным налогам, сборам и иным обязательным платежам</t>
  </si>
  <si>
    <t>1.1.2.8</t>
  </si>
  <si>
    <t>Штрафы, санкции, возмещение ущерба</t>
  </si>
  <si>
    <t>Прочие неналоговые доходы</t>
  </si>
  <si>
    <t>Налоговая инспекция выставила уведомления за 3 последних года</t>
  </si>
  <si>
    <t>Оплатили кредиторскую задолженность</t>
  </si>
  <si>
    <t>Провели незапланированную ярмарку</t>
  </si>
  <si>
    <t>Не состоялся аукцион по продаже имущества</t>
  </si>
  <si>
    <t>2.8</t>
  </si>
  <si>
    <t>Субсидия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</si>
  <si>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14 Межбюджетные трансферты</t>
  </si>
  <si>
    <t>Недополучение доходов</t>
  </si>
  <si>
    <t>На предприятии ФКП НИЦ РКП сокращение штатной численности</t>
  </si>
  <si>
    <t>ООО "Индустриальный парк" не заплатил, т.к. дело находится в суде</t>
  </si>
  <si>
    <t>Налоги на товары (работы, услуги), реализуемые на территории РФ</t>
  </si>
  <si>
    <t>Доходы от оказания платных услуг</t>
  </si>
  <si>
    <t>Структура безвозмездных поступлений в бюджет  города Пересвет за 2015 год</t>
  </si>
  <si>
    <t>Информация о поступлении доходов в бюджет  города Пересвет за 2015 год  по основным источникам</t>
  </si>
  <si>
    <t>Приложение №1</t>
  </si>
  <si>
    <t>Приложение №2</t>
  </si>
  <si>
    <t>Информация об исполнении бюджета  города Пересвета                                                                                                                                                             в разрезе разделов классификации расходов за 2015 год</t>
  </si>
  <si>
    <t xml:space="preserve"> средства местного бюджета</t>
  </si>
  <si>
    <t>Безвозмездные поступления от негосударственных предприятий</t>
  </si>
  <si>
    <t>Утверждено     (с учетом уточненного бюджета) на 2015 год</t>
  </si>
  <si>
    <t>Приложение 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</si>
</sst>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Continuous" wrapText="1"/>
    </xf>
    <xf numFmtId="0" fontId="3" fillId="0" borderId="0" xfId="0" applyFont="1"/>
    <xf numFmtId="0" fontId="6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Continuous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Continuous"/>
    </xf>
    <xf numFmtId="0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vertical="top"/>
    </xf>
    <xf numFmtId="0" fontId="8" fillId="0" borderId="1" xfId="0" applyFont="1" applyBorder="1" applyAlignment="1">
      <alignment vertical="center" wrapText="1"/>
    </xf>
    <xf numFmtId="49" fontId="0" fillId="0" borderId="0" xfId="0" applyNumberFormat="1" applyFill="1" applyBorder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Continuous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0" borderId="0" xfId="0" applyBorder="1"/>
    <xf numFmtId="2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D17" sqref="D17"/>
    </sheetView>
  </sheetViews>
  <sheetFormatPr defaultColWidth="40" defaultRowHeight="18.75" x14ac:dyDescent="0.3"/>
  <cols>
    <col min="1" max="1" width="5.85546875" style="1" customWidth="1"/>
    <col min="2" max="2" width="43.85546875" style="1" customWidth="1"/>
    <col min="3" max="3" width="11.5703125" style="1" customWidth="1"/>
    <col min="4" max="4" width="12.42578125" style="1" customWidth="1"/>
    <col min="5" max="5" width="13.140625" style="1" customWidth="1"/>
    <col min="6" max="6" width="12" style="1" customWidth="1"/>
    <col min="7" max="7" width="11" style="1" customWidth="1"/>
    <col min="8" max="8" width="8" style="1" customWidth="1"/>
    <col min="9" max="9" width="12.85546875" style="1" customWidth="1"/>
    <col min="10" max="16384" width="40" style="1"/>
  </cols>
  <sheetData>
    <row r="1" spans="1:9" ht="18.75" customHeight="1" x14ac:dyDescent="0.3">
      <c r="G1" s="47" t="s">
        <v>130</v>
      </c>
      <c r="H1" s="47"/>
      <c r="I1" s="47"/>
    </row>
    <row r="2" spans="1:9" x14ac:dyDescent="0.3">
      <c r="A2" s="8" t="s">
        <v>129</v>
      </c>
      <c r="B2" s="13"/>
      <c r="C2" s="8"/>
      <c r="D2" s="8"/>
      <c r="E2" s="8"/>
      <c r="F2" s="8"/>
      <c r="G2" s="8"/>
      <c r="H2" s="8"/>
      <c r="I2" s="8"/>
    </row>
    <row r="3" spans="1:9" ht="7.5" customHeight="1" x14ac:dyDescent="0.3">
      <c r="B3" s="46"/>
      <c r="C3" s="46"/>
      <c r="D3" s="46"/>
      <c r="E3" s="46"/>
      <c r="F3" s="46"/>
      <c r="G3" s="46"/>
      <c r="H3" s="46"/>
      <c r="I3" s="46"/>
    </row>
    <row r="4" spans="1:9" x14ac:dyDescent="0.3">
      <c r="H4" s="9" t="s">
        <v>66</v>
      </c>
      <c r="I4" s="9"/>
    </row>
    <row r="5" spans="1:9" s="4" customFormat="1" ht="63.75" x14ac:dyDescent="0.2">
      <c r="A5" s="14"/>
      <c r="B5" s="3" t="s">
        <v>0</v>
      </c>
      <c r="C5" s="35" t="s">
        <v>107</v>
      </c>
      <c r="D5" s="35" t="s">
        <v>135</v>
      </c>
      <c r="E5" s="35" t="s">
        <v>108</v>
      </c>
      <c r="F5" s="3" t="s">
        <v>65</v>
      </c>
      <c r="G5" s="3" t="s">
        <v>2</v>
      </c>
      <c r="H5" s="3" t="s">
        <v>3</v>
      </c>
      <c r="I5" s="3" t="s">
        <v>4</v>
      </c>
    </row>
    <row r="6" spans="1:9" s="4" customFormat="1" ht="27.75" customHeight="1" x14ac:dyDescent="0.2">
      <c r="A6" s="15">
        <v>1</v>
      </c>
      <c r="B6" s="17" t="s">
        <v>61</v>
      </c>
      <c r="C6" s="37">
        <f>C7+C25+C26</f>
        <v>122111.2</v>
      </c>
      <c r="D6" s="37">
        <f>D7+D25+D26</f>
        <v>131455</v>
      </c>
      <c r="E6" s="37">
        <f>E7+E25+E26</f>
        <v>110681</v>
      </c>
      <c r="F6" s="34">
        <f>E6/D6*100</f>
        <v>84.196873454794414</v>
      </c>
      <c r="G6" s="37">
        <f>D6-E6</f>
        <v>20774</v>
      </c>
      <c r="H6" s="39"/>
      <c r="I6" s="3"/>
    </row>
    <row r="7" spans="1:9" s="4" customFormat="1" ht="27" x14ac:dyDescent="0.2">
      <c r="A7" s="16" t="s">
        <v>45</v>
      </c>
      <c r="B7" s="18" t="s">
        <v>62</v>
      </c>
      <c r="C7" s="37">
        <f>C8+C16</f>
        <v>117558.7</v>
      </c>
      <c r="D7" s="37">
        <f>D8+D16</f>
        <v>127167.9</v>
      </c>
      <c r="E7" s="37">
        <f>E8+E16</f>
        <v>106873.9</v>
      </c>
      <c r="F7" s="34">
        <f t="shared" ref="F7:F25" si="0">E7/D7*100</f>
        <v>84.041570239030449</v>
      </c>
      <c r="G7" s="37">
        <f t="shared" ref="G7:G25" si="1">D7-E7</f>
        <v>20294</v>
      </c>
      <c r="H7" s="39">
        <f>E7/E6*100%</f>
        <v>0.96560294901563948</v>
      </c>
      <c r="I7" s="36"/>
    </row>
    <row r="8" spans="1:9" s="4" customFormat="1" ht="25.5" x14ac:dyDescent="0.2">
      <c r="A8" s="16" t="s">
        <v>46</v>
      </c>
      <c r="B8" s="19" t="s">
        <v>63</v>
      </c>
      <c r="C8" s="37">
        <f>C9+C10+C11+C12+C13+C15</f>
        <v>99392.7</v>
      </c>
      <c r="D8" s="37">
        <f>D9+D10+D11+D12+D13+D15</f>
        <v>94194.599999999991</v>
      </c>
      <c r="E8" s="37">
        <f>E9+E10+E11+E12+E13+E15</f>
        <v>76228.899999999994</v>
      </c>
      <c r="F8" s="34">
        <f t="shared" si="0"/>
        <v>80.927038280326045</v>
      </c>
      <c r="G8" s="37">
        <f t="shared" si="1"/>
        <v>17965.699999999997</v>
      </c>
      <c r="H8" s="39">
        <f>E8/E6*100%</f>
        <v>0.68872615896133926</v>
      </c>
      <c r="I8" s="3"/>
    </row>
    <row r="9" spans="1:9" s="4" customFormat="1" ht="89.25" x14ac:dyDescent="0.2">
      <c r="A9" s="16" t="s">
        <v>47</v>
      </c>
      <c r="B9" s="19" t="s">
        <v>5</v>
      </c>
      <c r="C9" s="37">
        <v>79166.399999999994</v>
      </c>
      <c r="D9" s="38">
        <v>68792.3</v>
      </c>
      <c r="E9" s="38">
        <v>58601.3</v>
      </c>
      <c r="F9" s="34">
        <f t="shared" si="0"/>
        <v>85.185842020109817</v>
      </c>
      <c r="G9" s="37">
        <f t="shared" si="1"/>
        <v>10191</v>
      </c>
      <c r="H9" s="39">
        <f>E9/E6*100%</f>
        <v>0.52946124447737197</v>
      </c>
      <c r="I9" s="42" t="s">
        <v>124</v>
      </c>
    </row>
    <row r="10" spans="1:9" s="4" customFormat="1" ht="25.5" x14ac:dyDescent="0.2">
      <c r="A10" s="16" t="s">
        <v>48</v>
      </c>
      <c r="B10" s="19" t="s">
        <v>6</v>
      </c>
      <c r="C10" s="37"/>
      <c r="D10" s="38"/>
      <c r="E10" s="38"/>
      <c r="F10" s="34"/>
      <c r="G10" s="37"/>
      <c r="H10" s="39"/>
      <c r="I10" s="3"/>
    </row>
    <row r="11" spans="1:9" s="4" customFormat="1" ht="25.5" x14ac:dyDescent="0.2">
      <c r="A11" s="16" t="s">
        <v>49</v>
      </c>
      <c r="B11" s="19" t="s">
        <v>7</v>
      </c>
      <c r="C11" s="37"/>
      <c r="D11" s="38"/>
      <c r="E11" s="38"/>
      <c r="F11" s="34"/>
      <c r="G11" s="37"/>
      <c r="H11" s="39"/>
      <c r="I11" s="3"/>
    </row>
    <row r="12" spans="1:9" s="4" customFormat="1" ht="76.5" x14ac:dyDescent="0.2">
      <c r="A12" s="16" t="s">
        <v>50</v>
      </c>
      <c r="B12" s="19" t="s">
        <v>8</v>
      </c>
      <c r="C12" s="37">
        <v>1345.8</v>
      </c>
      <c r="D12" s="38">
        <v>1718.9</v>
      </c>
      <c r="E12" s="38">
        <v>1848.4</v>
      </c>
      <c r="F12" s="34">
        <f t="shared" si="0"/>
        <v>107.53388795159695</v>
      </c>
      <c r="G12" s="37">
        <f t="shared" si="1"/>
        <v>-129.5</v>
      </c>
      <c r="H12" s="39">
        <f>E12/E6*100%</f>
        <v>1.6700246654800733E-2</v>
      </c>
      <c r="I12" s="36" t="s">
        <v>116</v>
      </c>
    </row>
    <row r="13" spans="1:9" s="4" customFormat="1" ht="76.5" x14ac:dyDescent="0.2">
      <c r="A13" s="16" t="s">
        <v>51</v>
      </c>
      <c r="B13" s="19" t="s">
        <v>9</v>
      </c>
      <c r="C13" s="37">
        <v>15348.1</v>
      </c>
      <c r="D13" s="38">
        <v>18280.099999999999</v>
      </c>
      <c r="E13" s="38">
        <v>11312.8</v>
      </c>
      <c r="F13" s="34">
        <f t="shared" si="0"/>
        <v>61.885875897834254</v>
      </c>
      <c r="G13" s="37">
        <f t="shared" si="1"/>
        <v>6967.2999999999993</v>
      </c>
      <c r="H13" s="39">
        <f>E13/E6*100%</f>
        <v>0.1022108582322169</v>
      </c>
      <c r="I13" s="42" t="s">
        <v>125</v>
      </c>
    </row>
    <row r="14" spans="1:9" s="4" customFormat="1" ht="12.75" x14ac:dyDescent="0.2">
      <c r="A14" s="16" t="s">
        <v>52</v>
      </c>
      <c r="B14" s="19" t="s">
        <v>10</v>
      </c>
      <c r="C14" s="37"/>
      <c r="D14" s="38"/>
      <c r="E14" s="38"/>
      <c r="F14" s="34"/>
      <c r="G14" s="37"/>
      <c r="H14" s="39"/>
      <c r="I14" s="3"/>
    </row>
    <row r="15" spans="1:9" s="4" customFormat="1" ht="25.5" x14ac:dyDescent="0.2">
      <c r="A15" s="16" t="s">
        <v>53</v>
      </c>
      <c r="B15" s="19" t="s">
        <v>126</v>
      </c>
      <c r="C15" s="37">
        <v>3532.4</v>
      </c>
      <c r="D15" s="38">
        <v>5403.3</v>
      </c>
      <c r="E15" s="38">
        <v>4466.3999999999996</v>
      </c>
      <c r="F15" s="34">
        <f t="shared" si="0"/>
        <v>82.660596302259719</v>
      </c>
      <c r="G15" s="37">
        <f t="shared" si="1"/>
        <v>936.90000000000055</v>
      </c>
      <c r="H15" s="39">
        <f>E15/E6*100%</f>
        <v>4.0353809596949793E-2</v>
      </c>
      <c r="I15" s="3"/>
    </row>
    <row r="16" spans="1:9" s="4" customFormat="1" ht="25.5" x14ac:dyDescent="0.2">
      <c r="A16" s="16" t="s">
        <v>54</v>
      </c>
      <c r="B16" s="19" t="s">
        <v>64</v>
      </c>
      <c r="C16" s="37">
        <f>C17+C18+C19+C20+C21+C22+C23+C24</f>
        <v>18166</v>
      </c>
      <c r="D16" s="37">
        <f>D17+D18+D19+D20+D21+D22+D23+D24</f>
        <v>32973.300000000003</v>
      </c>
      <c r="E16" s="37">
        <f>E17+E18+E19+E20+E21+E22+E23+E24</f>
        <v>30645</v>
      </c>
      <c r="F16" s="34">
        <f t="shared" si="0"/>
        <v>92.938832327974438</v>
      </c>
      <c r="G16" s="37">
        <f t="shared" si="1"/>
        <v>2328.3000000000029</v>
      </c>
      <c r="H16" s="39">
        <f>E16/E6*100%</f>
        <v>0.27687679005430021</v>
      </c>
      <c r="I16" s="3"/>
    </row>
    <row r="17" spans="1:9" s="4" customFormat="1" ht="38.25" x14ac:dyDescent="0.2">
      <c r="A17" s="16" t="s">
        <v>55</v>
      </c>
      <c r="B17" s="19" t="s">
        <v>11</v>
      </c>
      <c r="C17" s="37">
        <v>12211.9</v>
      </c>
      <c r="D17" s="38">
        <v>14467.7</v>
      </c>
      <c r="E17" s="38">
        <v>15123.5</v>
      </c>
      <c r="F17" s="34">
        <f t="shared" si="0"/>
        <v>104.53285594807744</v>
      </c>
      <c r="G17" s="37">
        <f t="shared" si="1"/>
        <v>-655.79999999999927</v>
      </c>
      <c r="H17" s="39">
        <f>E17/E6*100%</f>
        <v>0.13664043512436641</v>
      </c>
      <c r="I17" s="36" t="s">
        <v>117</v>
      </c>
    </row>
    <row r="18" spans="1:9" s="4" customFormat="1" ht="12.75" x14ac:dyDescent="0.2">
      <c r="A18" s="16" t="s">
        <v>56</v>
      </c>
      <c r="B18" s="19" t="s">
        <v>42</v>
      </c>
      <c r="C18" s="37"/>
      <c r="D18" s="38"/>
      <c r="E18" s="38"/>
      <c r="F18" s="34"/>
      <c r="G18" s="37"/>
      <c r="H18" s="39"/>
      <c r="I18" s="3"/>
    </row>
    <row r="19" spans="1:9" s="4" customFormat="1" ht="38.25" x14ac:dyDescent="0.2">
      <c r="A19" s="16" t="s">
        <v>57</v>
      </c>
      <c r="B19" s="19" t="s">
        <v>115</v>
      </c>
      <c r="C19" s="37">
        <v>89.2</v>
      </c>
      <c r="D19" s="38">
        <v>5502.6</v>
      </c>
      <c r="E19" s="38">
        <v>5680.9</v>
      </c>
      <c r="F19" s="34">
        <f t="shared" si="0"/>
        <v>103.24028641006069</v>
      </c>
      <c r="G19" s="37">
        <f t="shared" si="1"/>
        <v>-178.29999999999927</v>
      </c>
      <c r="H19" s="39">
        <f>E19/E6*100%</f>
        <v>5.1326785988561718E-2</v>
      </c>
      <c r="I19" s="36" t="s">
        <v>118</v>
      </c>
    </row>
    <row r="20" spans="1:9" s="4" customFormat="1" ht="25.5" x14ac:dyDescent="0.2">
      <c r="A20" s="16" t="s">
        <v>58</v>
      </c>
      <c r="B20" s="19" t="s">
        <v>43</v>
      </c>
      <c r="C20" s="37"/>
      <c r="D20" s="38"/>
      <c r="E20" s="38"/>
      <c r="F20" s="34"/>
      <c r="G20" s="37"/>
      <c r="H20" s="39"/>
      <c r="I20" s="3"/>
    </row>
    <row r="21" spans="1:9" s="4" customFormat="1" ht="12.75" x14ac:dyDescent="0.2">
      <c r="A21" s="16" t="s">
        <v>59</v>
      </c>
      <c r="B21" s="19" t="s">
        <v>127</v>
      </c>
      <c r="C21" s="37">
        <v>0.2</v>
      </c>
      <c r="D21" s="38"/>
      <c r="E21" s="38"/>
      <c r="F21" s="34"/>
      <c r="G21" s="37"/>
      <c r="H21" s="39"/>
      <c r="I21" s="3"/>
    </row>
    <row r="22" spans="1:9" s="4" customFormat="1" ht="51" x14ac:dyDescent="0.2">
      <c r="A22" s="16" t="s">
        <v>60</v>
      </c>
      <c r="B22" s="19" t="s">
        <v>106</v>
      </c>
      <c r="C22" s="37">
        <v>5747.7</v>
      </c>
      <c r="D22" s="38">
        <v>12970</v>
      </c>
      <c r="E22" s="38">
        <v>9808.6</v>
      </c>
      <c r="F22" s="34">
        <f t="shared" si="0"/>
        <v>75.625289128758681</v>
      </c>
      <c r="G22" s="37">
        <f t="shared" si="1"/>
        <v>3161.3999999999996</v>
      </c>
      <c r="H22" s="39">
        <f>E22/E6*100%</f>
        <v>8.8620449761024928E-2</v>
      </c>
      <c r="I22" s="36" t="s">
        <v>119</v>
      </c>
    </row>
    <row r="23" spans="1:9" s="4" customFormat="1" ht="25.5" x14ac:dyDescent="0.2">
      <c r="A23" s="16" t="s">
        <v>111</v>
      </c>
      <c r="B23" s="19" t="s">
        <v>112</v>
      </c>
      <c r="C23" s="37">
        <v>2</v>
      </c>
      <c r="D23" s="38"/>
      <c r="E23" s="38"/>
      <c r="F23" s="34"/>
      <c r="G23" s="37"/>
      <c r="H23" s="39"/>
      <c r="I23" s="36"/>
    </row>
    <row r="24" spans="1:9" s="4" customFormat="1" ht="12.75" x14ac:dyDescent="0.2">
      <c r="A24" s="16" t="s">
        <v>113</v>
      </c>
      <c r="B24" s="19" t="s">
        <v>114</v>
      </c>
      <c r="C24" s="37">
        <v>115</v>
      </c>
      <c r="D24" s="38">
        <v>33</v>
      </c>
      <c r="E24" s="38">
        <v>32</v>
      </c>
      <c r="F24" s="34">
        <f t="shared" si="0"/>
        <v>96.969696969696969</v>
      </c>
      <c r="G24" s="37">
        <f t="shared" si="1"/>
        <v>1</v>
      </c>
      <c r="H24" s="39">
        <f>E24/E6*100%</f>
        <v>2.8911918034712369E-4</v>
      </c>
      <c r="I24" s="36"/>
    </row>
    <row r="25" spans="1:9" s="4" customFormat="1" ht="13.5" x14ac:dyDescent="0.2">
      <c r="A25" s="16" t="s">
        <v>41</v>
      </c>
      <c r="B25" s="18" t="s">
        <v>13</v>
      </c>
      <c r="C25" s="37">
        <v>4552.5</v>
      </c>
      <c r="D25" s="38">
        <v>4287.1000000000004</v>
      </c>
      <c r="E25" s="38">
        <v>3807.1</v>
      </c>
      <c r="F25" s="34">
        <f t="shared" si="0"/>
        <v>88.803620162814013</v>
      </c>
      <c r="G25" s="37">
        <f t="shared" si="1"/>
        <v>480.00000000000045</v>
      </c>
      <c r="H25" s="39">
        <f>E25/E6*100%</f>
        <v>3.439705098436046E-2</v>
      </c>
      <c r="I25" s="3"/>
    </row>
    <row r="26" spans="1:9" s="4" customFormat="1" ht="27" x14ac:dyDescent="0.2">
      <c r="A26" s="16" t="s">
        <v>44</v>
      </c>
      <c r="B26" s="18" t="s">
        <v>12</v>
      </c>
      <c r="C26" s="37"/>
      <c r="D26" s="38"/>
      <c r="E26" s="38"/>
      <c r="F26" s="6"/>
      <c r="G26" s="37"/>
      <c r="H26" s="39"/>
      <c r="I26" s="3"/>
    </row>
  </sheetData>
  <mergeCells count="2">
    <mergeCell ref="B3:I3"/>
    <mergeCell ref="G1:I1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F36" sqref="F36"/>
    </sheetView>
  </sheetViews>
  <sheetFormatPr defaultRowHeight="15" x14ac:dyDescent="0.25"/>
  <cols>
    <col min="1" max="1" width="4" customWidth="1"/>
    <col min="2" max="2" width="44.85546875" customWidth="1"/>
    <col min="3" max="3" width="6.5703125" bestFit="1" customWidth="1"/>
    <col min="4" max="4" width="7" customWidth="1"/>
    <col min="5" max="5" width="6.28515625" bestFit="1" customWidth="1"/>
    <col min="6" max="6" width="7" customWidth="1"/>
    <col min="7" max="7" width="6.5703125" bestFit="1" customWidth="1"/>
    <col min="8" max="8" width="7" customWidth="1"/>
    <col min="9" max="9" width="8.140625" customWidth="1"/>
    <col min="10" max="10" width="7" customWidth="1"/>
    <col min="11" max="11" width="6.28515625" bestFit="1" customWidth="1"/>
    <col min="12" max="12" width="7" customWidth="1"/>
    <col min="13" max="13" width="8.28515625" customWidth="1"/>
    <col min="14" max="14" width="7" customWidth="1"/>
    <col min="15" max="15" width="8.7109375" customWidth="1"/>
  </cols>
  <sheetData>
    <row r="1" spans="1:19" ht="18.75" x14ac:dyDescent="0.25">
      <c r="K1" s="56" t="s">
        <v>131</v>
      </c>
      <c r="L1" s="56"/>
      <c r="M1" s="56"/>
      <c r="N1" s="56"/>
      <c r="O1" s="45"/>
    </row>
    <row r="2" spans="1:19" ht="18.75" x14ac:dyDescent="0.3">
      <c r="A2" s="2" t="s">
        <v>128</v>
      </c>
      <c r="B2" s="2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9" x14ac:dyDescent="0.25">
      <c r="M4" t="s">
        <v>86</v>
      </c>
    </row>
    <row r="5" spans="1:19" ht="13.5" customHeight="1" x14ac:dyDescent="0.25">
      <c r="A5" s="48"/>
      <c r="B5" s="53" t="s">
        <v>15</v>
      </c>
      <c r="C5" s="52">
        <v>2014</v>
      </c>
      <c r="D5" s="52"/>
      <c r="E5" s="52"/>
      <c r="F5" s="52"/>
      <c r="G5" s="52"/>
      <c r="H5" s="52"/>
      <c r="I5" s="52">
        <v>2015</v>
      </c>
      <c r="J5" s="52"/>
      <c r="K5" s="52"/>
      <c r="L5" s="52"/>
      <c r="M5" s="52"/>
      <c r="N5" s="52"/>
      <c r="O5" s="43"/>
    </row>
    <row r="6" spans="1:19" ht="38.25" customHeight="1" x14ac:dyDescent="0.25">
      <c r="A6" s="49"/>
      <c r="B6" s="54"/>
      <c r="C6" s="51" t="s">
        <v>16</v>
      </c>
      <c r="D6" s="51"/>
      <c r="E6" s="51" t="s">
        <v>17</v>
      </c>
      <c r="F6" s="51"/>
      <c r="G6" s="51" t="s">
        <v>18</v>
      </c>
      <c r="H6" s="51"/>
      <c r="I6" s="51" t="s">
        <v>16</v>
      </c>
      <c r="J6" s="51"/>
      <c r="K6" s="51" t="s">
        <v>17</v>
      </c>
      <c r="L6" s="51"/>
      <c r="M6" s="51" t="s">
        <v>18</v>
      </c>
      <c r="N6" s="51"/>
      <c r="O6" s="44" t="s">
        <v>133</v>
      </c>
    </row>
    <row r="7" spans="1:19" ht="24.75" customHeight="1" x14ac:dyDescent="0.25">
      <c r="A7" s="50"/>
      <c r="B7" s="55"/>
      <c r="C7" s="3" t="s">
        <v>19</v>
      </c>
      <c r="D7" s="3" t="s">
        <v>20</v>
      </c>
      <c r="E7" s="3" t="s">
        <v>19</v>
      </c>
      <c r="F7" s="3" t="s">
        <v>20</v>
      </c>
      <c r="G7" s="3" t="s">
        <v>19</v>
      </c>
      <c r="H7" s="3" t="s">
        <v>21</v>
      </c>
      <c r="I7" s="3" t="s">
        <v>19</v>
      </c>
      <c r="J7" s="3" t="s">
        <v>20</v>
      </c>
      <c r="K7" s="3" t="s">
        <v>19</v>
      </c>
      <c r="L7" s="3" t="s">
        <v>20</v>
      </c>
      <c r="M7" s="3" t="s">
        <v>19</v>
      </c>
      <c r="N7" s="3" t="s">
        <v>21</v>
      </c>
      <c r="O7" s="44"/>
    </row>
    <row r="8" spans="1:19" ht="25.5" x14ac:dyDescent="0.25">
      <c r="A8" s="21">
        <v>1</v>
      </c>
      <c r="B8" s="5" t="s">
        <v>88</v>
      </c>
      <c r="C8" s="28">
        <f t="shared" ref="C8:I8" si="0">C9+C10+C11</f>
        <v>285</v>
      </c>
      <c r="D8" s="30">
        <f>C8*100/122111.2</f>
        <v>0.2333938246450776</v>
      </c>
      <c r="E8" s="7">
        <f t="shared" si="0"/>
        <v>0</v>
      </c>
      <c r="F8" s="7">
        <f t="shared" si="0"/>
        <v>0</v>
      </c>
      <c r="G8" s="28">
        <f t="shared" si="0"/>
        <v>285</v>
      </c>
      <c r="H8" s="30">
        <f>G8*100/122111.2</f>
        <v>0.2333938246450776</v>
      </c>
      <c r="I8" s="28">
        <f t="shared" si="0"/>
        <v>310</v>
      </c>
      <c r="J8" s="30">
        <f>I8*100/110681</f>
        <v>0.28008420596127609</v>
      </c>
      <c r="K8" s="7"/>
      <c r="L8" s="7"/>
      <c r="M8" s="28">
        <f>M9+M10+M2</f>
        <v>310</v>
      </c>
      <c r="N8" s="30">
        <f>M8*100/110681</f>
        <v>0.28008420596127609</v>
      </c>
      <c r="O8" s="30"/>
    </row>
    <row r="9" spans="1:19" ht="25.5" x14ac:dyDescent="0.25">
      <c r="A9" s="22" t="s">
        <v>45</v>
      </c>
      <c r="B9" s="5" t="s">
        <v>67</v>
      </c>
      <c r="C9" s="28">
        <v>285</v>
      </c>
      <c r="D9" s="30">
        <f t="shared" ref="D9:D31" si="1">C9*100/122111.2</f>
        <v>0.2333938246450776</v>
      </c>
      <c r="E9" s="7">
        <v>0</v>
      </c>
      <c r="F9" s="7">
        <v>0</v>
      </c>
      <c r="G9" s="28">
        <v>285</v>
      </c>
      <c r="H9" s="30">
        <f t="shared" ref="H9:H31" si="2">G9*100/122111.2</f>
        <v>0.2333938246450776</v>
      </c>
      <c r="I9" s="28">
        <v>310</v>
      </c>
      <c r="J9" s="30">
        <f t="shared" ref="J9:J31" si="3">I9*100/110681</f>
        <v>0.28008420596127609</v>
      </c>
      <c r="K9" s="7">
        <v>0</v>
      </c>
      <c r="L9" s="7">
        <v>0</v>
      </c>
      <c r="M9" s="28">
        <v>310</v>
      </c>
      <c r="N9" s="30">
        <f t="shared" ref="N9:N31" si="4">M9*100/110681</f>
        <v>0.28008420596127609</v>
      </c>
      <c r="O9" s="30"/>
    </row>
    <row r="10" spans="1:19" ht="25.5" x14ac:dyDescent="0.25">
      <c r="A10" s="22" t="s">
        <v>41</v>
      </c>
      <c r="B10" s="5" t="s">
        <v>68</v>
      </c>
      <c r="C10" s="28"/>
      <c r="D10" s="30">
        <f t="shared" si="1"/>
        <v>0</v>
      </c>
      <c r="E10" s="7">
        <v>0</v>
      </c>
      <c r="F10" s="7">
        <v>0</v>
      </c>
      <c r="G10" s="28"/>
      <c r="H10" s="30">
        <f t="shared" si="2"/>
        <v>0</v>
      </c>
      <c r="I10" s="28"/>
      <c r="J10" s="30">
        <f t="shared" si="3"/>
        <v>0</v>
      </c>
      <c r="K10" s="7">
        <v>0</v>
      </c>
      <c r="L10" s="7">
        <v>0</v>
      </c>
      <c r="M10" s="28"/>
      <c r="N10" s="30">
        <f t="shared" si="4"/>
        <v>0</v>
      </c>
      <c r="O10" s="30"/>
    </row>
    <row r="11" spans="1:19" ht="51" x14ac:dyDescent="0.25">
      <c r="A11" s="22" t="s">
        <v>44</v>
      </c>
      <c r="B11" s="5" t="s">
        <v>85</v>
      </c>
      <c r="C11" s="28">
        <v>0</v>
      </c>
      <c r="D11" s="30">
        <f t="shared" si="1"/>
        <v>0</v>
      </c>
      <c r="E11" s="7">
        <v>0</v>
      </c>
      <c r="F11" s="7">
        <v>0</v>
      </c>
      <c r="G11" s="28">
        <v>0</v>
      </c>
      <c r="H11" s="30">
        <f t="shared" si="2"/>
        <v>0</v>
      </c>
      <c r="I11" s="7">
        <v>0</v>
      </c>
      <c r="J11" s="30">
        <f t="shared" si="3"/>
        <v>0</v>
      </c>
      <c r="K11" s="7">
        <v>0</v>
      </c>
      <c r="L11" s="7">
        <v>0</v>
      </c>
      <c r="M11" s="7">
        <v>0</v>
      </c>
      <c r="N11" s="30">
        <f t="shared" si="4"/>
        <v>0</v>
      </c>
      <c r="O11" s="30"/>
      <c r="Q11" s="31"/>
      <c r="R11" s="31"/>
      <c r="S11" s="31"/>
    </row>
    <row r="12" spans="1:19" x14ac:dyDescent="0.25">
      <c r="A12" s="22" t="s">
        <v>71</v>
      </c>
      <c r="B12" s="5" t="s">
        <v>69</v>
      </c>
      <c r="C12" s="28"/>
      <c r="D12" s="30">
        <f t="shared" si="1"/>
        <v>0</v>
      </c>
      <c r="E12" s="7"/>
      <c r="F12" s="7"/>
      <c r="G12" s="28"/>
      <c r="H12" s="30">
        <f t="shared" si="2"/>
        <v>0</v>
      </c>
      <c r="I12" s="7"/>
      <c r="J12" s="30">
        <f t="shared" si="3"/>
        <v>0</v>
      </c>
      <c r="K12" s="7"/>
      <c r="L12" s="7"/>
      <c r="M12" s="7"/>
      <c r="N12" s="30">
        <f t="shared" si="4"/>
        <v>0</v>
      </c>
      <c r="O12" s="30"/>
      <c r="Q12" s="31"/>
      <c r="R12" s="32"/>
      <c r="S12" s="31"/>
    </row>
    <row r="13" spans="1:19" ht="25.5" x14ac:dyDescent="0.25">
      <c r="A13" s="22" t="s">
        <v>72</v>
      </c>
      <c r="B13" s="5" t="s">
        <v>89</v>
      </c>
      <c r="C13" s="28">
        <f>C14+C15+C16+C17+C18+C19+C20</f>
        <v>2494</v>
      </c>
      <c r="D13" s="30">
        <f t="shared" si="1"/>
        <v>2.0424006970695565</v>
      </c>
      <c r="E13" s="7"/>
      <c r="F13" s="7"/>
      <c r="G13" s="28">
        <f>G14+G15+G16+G17+G18+G19+G20</f>
        <v>2494</v>
      </c>
      <c r="H13" s="30">
        <f t="shared" si="2"/>
        <v>2.0424006970695565</v>
      </c>
      <c r="I13" s="28">
        <f>I14+I15+I16+I17+I18+I19+I20+I21</f>
        <v>2284.8000000000002</v>
      </c>
      <c r="J13" s="30">
        <f t="shared" si="3"/>
        <v>2.0643109476784636</v>
      </c>
      <c r="K13" s="7"/>
      <c r="L13" s="7"/>
      <c r="M13" s="28">
        <f>M14+M15+M16+M17+M18+M19+M20+M21</f>
        <v>2284.8000000000002</v>
      </c>
      <c r="N13" s="30">
        <f t="shared" si="4"/>
        <v>2.0643109476784636</v>
      </c>
      <c r="O13" s="30"/>
      <c r="Q13" s="32"/>
      <c r="R13" s="31"/>
      <c r="S13" s="33"/>
    </row>
    <row r="14" spans="1:19" x14ac:dyDescent="0.25">
      <c r="A14" s="22" t="s">
        <v>73</v>
      </c>
      <c r="B14" s="5" t="s">
        <v>94</v>
      </c>
      <c r="C14" s="28"/>
      <c r="D14" s="30">
        <f t="shared" si="1"/>
        <v>0</v>
      </c>
      <c r="E14" s="7"/>
      <c r="F14" s="7"/>
      <c r="G14" s="28"/>
      <c r="H14" s="30">
        <f t="shared" si="2"/>
        <v>0</v>
      </c>
      <c r="I14" s="7"/>
      <c r="J14" s="30">
        <f t="shared" si="3"/>
        <v>0</v>
      </c>
      <c r="K14" s="7"/>
      <c r="L14" s="7"/>
      <c r="M14" s="7"/>
      <c r="N14" s="30">
        <f t="shared" si="4"/>
        <v>0</v>
      </c>
      <c r="O14" s="30"/>
      <c r="Q14" s="31"/>
      <c r="R14" s="31"/>
      <c r="S14" s="31"/>
    </row>
    <row r="15" spans="1:19" x14ac:dyDescent="0.25">
      <c r="A15" s="22" t="s">
        <v>74</v>
      </c>
      <c r="B15" s="5" t="s">
        <v>95</v>
      </c>
      <c r="C15" s="28">
        <v>2494</v>
      </c>
      <c r="D15" s="30">
        <f t="shared" si="1"/>
        <v>2.0424006970695565</v>
      </c>
      <c r="E15" s="7"/>
      <c r="F15" s="7"/>
      <c r="G15" s="28">
        <v>2494</v>
      </c>
      <c r="H15" s="30">
        <f t="shared" si="2"/>
        <v>2.0424006970695565</v>
      </c>
      <c r="I15" s="7"/>
      <c r="J15" s="30">
        <f t="shared" si="3"/>
        <v>0</v>
      </c>
      <c r="K15" s="7"/>
      <c r="L15" s="7"/>
      <c r="M15" s="7"/>
      <c r="N15" s="30">
        <f t="shared" si="4"/>
        <v>0</v>
      </c>
      <c r="O15" s="30"/>
      <c r="Q15" s="31"/>
      <c r="R15" s="31"/>
      <c r="S15" s="31"/>
    </row>
    <row r="16" spans="1:19" x14ac:dyDescent="0.25">
      <c r="A16" s="22" t="s">
        <v>75</v>
      </c>
      <c r="B16" s="5" t="s">
        <v>96</v>
      </c>
      <c r="C16" s="28"/>
      <c r="D16" s="30">
        <f t="shared" si="1"/>
        <v>0</v>
      </c>
      <c r="E16" s="7"/>
      <c r="F16" s="7"/>
      <c r="G16" s="28"/>
      <c r="H16" s="30">
        <f t="shared" si="2"/>
        <v>0</v>
      </c>
      <c r="I16" s="7"/>
      <c r="J16" s="30">
        <f t="shared" si="3"/>
        <v>0</v>
      </c>
      <c r="K16" s="7"/>
      <c r="L16" s="7"/>
      <c r="M16" s="7"/>
      <c r="N16" s="30">
        <f t="shared" si="4"/>
        <v>0</v>
      </c>
      <c r="O16" s="30"/>
      <c r="Q16" s="31"/>
      <c r="R16" s="31"/>
      <c r="S16" s="31"/>
    </row>
    <row r="17" spans="1:19" ht="51" x14ac:dyDescent="0.25">
      <c r="A17" s="22" t="s">
        <v>97</v>
      </c>
      <c r="B17" s="5" t="s">
        <v>98</v>
      </c>
      <c r="C17" s="28"/>
      <c r="D17" s="30">
        <f t="shared" si="1"/>
        <v>0</v>
      </c>
      <c r="E17" s="7"/>
      <c r="F17" s="7"/>
      <c r="G17" s="28"/>
      <c r="H17" s="30">
        <f t="shared" si="2"/>
        <v>0</v>
      </c>
      <c r="I17" s="7"/>
      <c r="J17" s="30">
        <f t="shared" si="3"/>
        <v>0</v>
      </c>
      <c r="K17" s="7"/>
      <c r="L17" s="7"/>
      <c r="M17" s="7"/>
      <c r="N17" s="30">
        <f t="shared" si="4"/>
        <v>0</v>
      </c>
      <c r="O17" s="30"/>
      <c r="Q17" s="31"/>
      <c r="R17" s="31"/>
      <c r="S17" s="33"/>
    </row>
    <row r="18" spans="1:19" ht="25.5" x14ac:dyDescent="0.25">
      <c r="A18" s="22" t="s">
        <v>76</v>
      </c>
      <c r="B18" s="5" t="s">
        <v>100</v>
      </c>
      <c r="C18" s="28"/>
      <c r="D18" s="30">
        <f t="shared" si="1"/>
        <v>0</v>
      </c>
      <c r="E18" s="7"/>
      <c r="F18" s="7"/>
      <c r="G18" s="28"/>
      <c r="H18" s="30">
        <f t="shared" si="2"/>
        <v>0</v>
      </c>
      <c r="I18" s="7"/>
      <c r="J18" s="30">
        <f t="shared" si="3"/>
        <v>0</v>
      </c>
      <c r="K18" s="7"/>
      <c r="L18" s="7"/>
      <c r="M18" s="7"/>
      <c r="N18" s="30">
        <f t="shared" si="4"/>
        <v>0</v>
      </c>
      <c r="O18" s="30"/>
      <c r="Q18" s="31"/>
      <c r="R18" s="31"/>
      <c r="S18" s="31"/>
    </row>
    <row r="19" spans="1:19" ht="38.25" x14ac:dyDescent="0.25">
      <c r="A19" s="22" t="s">
        <v>99</v>
      </c>
      <c r="B19" s="5" t="s">
        <v>102</v>
      </c>
      <c r="C19" s="28"/>
      <c r="D19" s="30">
        <f t="shared" si="1"/>
        <v>0</v>
      </c>
      <c r="E19" s="7"/>
      <c r="F19" s="7"/>
      <c r="G19" s="28"/>
      <c r="H19" s="30">
        <f t="shared" si="2"/>
        <v>0</v>
      </c>
      <c r="I19" s="7"/>
      <c r="J19" s="30">
        <f t="shared" si="3"/>
        <v>0</v>
      </c>
      <c r="K19" s="7"/>
      <c r="L19" s="7"/>
      <c r="M19" s="7"/>
      <c r="N19" s="30">
        <f t="shared" si="4"/>
        <v>0</v>
      </c>
      <c r="O19" s="30"/>
    </row>
    <row r="20" spans="1:19" ht="51" x14ac:dyDescent="0.25">
      <c r="A20" s="22" t="s">
        <v>101</v>
      </c>
      <c r="B20" s="5" t="s">
        <v>103</v>
      </c>
      <c r="C20" s="28"/>
      <c r="D20" s="30">
        <f t="shared" si="1"/>
        <v>0</v>
      </c>
      <c r="E20" s="7"/>
      <c r="F20" s="7"/>
      <c r="G20" s="28"/>
      <c r="H20" s="30">
        <f t="shared" si="2"/>
        <v>0</v>
      </c>
      <c r="I20" s="7"/>
      <c r="J20" s="30">
        <f t="shared" si="3"/>
        <v>0</v>
      </c>
      <c r="K20" s="7"/>
      <c r="L20" s="7"/>
      <c r="M20" s="7"/>
      <c r="N20" s="30">
        <f t="shared" si="4"/>
        <v>0</v>
      </c>
      <c r="O20" s="30"/>
    </row>
    <row r="21" spans="1:19" ht="76.5" x14ac:dyDescent="0.25">
      <c r="A21" s="22" t="s">
        <v>120</v>
      </c>
      <c r="B21" s="5" t="s">
        <v>121</v>
      </c>
      <c r="C21" s="28"/>
      <c r="D21" s="30">
        <f t="shared" si="1"/>
        <v>0</v>
      </c>
      <c r="E21" s="7"/>
      <c r="F21" s="7"/>
      <c r="G21" s="28"/>
      <c r="H21" s="30">
        <f t="shared" si="2"/>
        <v>0</v>
      </c>
      <c r="I21" s="7">
        <v>2284.8000000000002</v>
      </c>
      <c r="J21" s="30">
        <f t="shared" si="3"/>
        <v>2.0643109476784636</v>
      </c>
      <c r="K21" s="7"/>
      <c r="L21" s="7"/>
      <c r="M21" s="7">
        <v>2284.8000000000002</v>
      </c>
      <c r="N21" s="30">
        <f t="shared" si="4"/>
        <v>2.0643109476784636</v>
      </c>
      <c r="O21" s="30"/>
    </row>
    <row r="22" spans="1:19" ht="25.5" x14ac:dyDescent="0.25">
      <c r="A22" s="22" t="s">
        <v>77</v>
      </c>
      <c r="B22" s="5" t="s">
        <v>90</v>
      </c>
      <c r="C22" s="28">
        <f>C23+C24</f>
        <v>996</v>
      </c>
      <c r="D22" s="30">
        <f t="shared" si="1"/>
        <v>0.81564999770700808</v>
      </c>
      <c r="E22" s="28">
        <f>E23+E24</f>
        <v>996</v>
      </c>
      <c r="F22" s="30">
        <f>E22*100/89592</f>
        <v>1.1117064023573533</v>
      </c>
      <c r="G22" s="28">
        <f t="shared" ref="G22:M22" si="5">G23</f>
        <v>0</v>
      </c>
      <c r="H22" s="30">
        <f t="shared" si="2"/>
        <v>0</v>
      </c>
      <c r="I22" s="28">
        <f t="shared" si="5"/>
        <v>717</v>
      </c>
      <c r="J22" s="30">
        <f t="shared" si="3"/>
        <v>0.64780766346527408</v>
      </c>
      <c r="K22" s="28">
        <f t="shared" si="5"/>
        <v>717</v>
      </c>
      <c r="L22" s="30">
        <f>K22*100/52915</f>
        <v>1.3550033071907777</v>
      </c>
      <c r="M22" s="7">
        <f t="shared" si="5"/>
        <v>0</v>
      </c>
      <c r="N22" s="30">
        <f t="shared" si="4"/>
        <v>0</v>
      </c>
      <c r="O22" s="30"/>
    </row>
    <row r="23" spans="1:19" ht="38.25" x14ac:dyDescent="0.25">
      <c r="A23" s="22" t="s">
        <v>78</v>
      </c>
      <c r="B23" s="5" t="s">
        <v>70</v>
      </c>
      <c r="C23" s="28">
        <v>996</v>
      </c>
      <c r="D23" s="30">
        <f t="shared" si="1"/>
        <v>0.81564999770700808</v>
      </c>
      <c r="E23" s="28">
        <v>996</v>
      </c>
      <c r="F23" s="30">
        <f t="shared" ref="F23:F24" si="6">E23*100/89592</f>
        <v>1.1117064023573533</v>
      </c>
      <c r="G23" s="28">
        <v>0</v>
      </c>
      <c r="H23" s="30">
        <f t="shared" si="2"/>
        <v>0</v>
      </c>
      <c r="I23" s="28">
        <v>717</v>
      </c>
      <c r="J23" s="30">
        <f t="shared" si="3"/>
        <v>0.64780766346527408</v>
      </c>
      <c r="K23" s="28">
        <v>717</v>
      </c>
      <c r="L23" s="30">
        <f>K23*100/52915</f>
        <v>1.3550033071907777</v>
      </c>
      <c r="M23" s="7"/>
      <c r="N23" s="30">
        <f t="shared" si="4"/>
        <v>0</v>
      </c>
      <c r="O23" s="30"/>
    </row>
    <row r="24" spans="1:19" x14ac:dyDescent="0.25">
      <c r="A24" s="22" t="s">
        <v>79</v>
      </c>
      <c r="B24" s="5" t="s">
        <v>104</v>
      </c>
      <c r="C24" s="28"/>
      <c r="D24" s="30">
        <f t="shared" si="1"/>
        <v>0</v>
      </c>
      <c r="E24" s="7"/>
      <c r="F24" s="30">
        <f t="shared" si="6"/>
        <v>0</v>
      </c>
      <c r="G24" s="28"/>
      <c r="H24" s="30">
        <f t="shared" si="2"/>
        <v>0</v>
      </c>
      <c r="I24" s="7"/>
      <c r="J24" s="30">
        <f t="shared" si="3"/>
        <v>0</v>
      </c>
      <c r="K24" s="7"/>
      <c r="L24" s="7"/>
      <c r="M24" s="7"/>
      <c r="N24" s="30">
        <f t="shared" si="4"/>
        <v>0</v>
      </c>
      <c r="O24" s="30"/>
    </row>
    <row r="25" spans="1:19" x14ac:dyDescent="0.25">
      <c r="A25" s="22" t="s">
        <v>80</v>
      </c>
      <c r="B25" s="5" t="s">
        <v>69</v>
      </c>
      <c r="C25" s="28"/>
      <c r="D25" s="30">
        <f t="shared" si="1"/>
        <v>0</v>
      </c>
      <c r="E25" s="7"/>
      <c r="F25" s="7"/>
      <c r="G25" s="28"/>
      <c r="H25" s="30">
        <f t="shared" si="2"/>
        <v>0</v>
      </c>
      <c r="I25" s="7"/>
      <c r="J25" s="30">
        <f t="shared" si="3"/>
        <v>0</v>
      </c>
      <c r="K25" s="7"/>
      <c r="L25" s="7"/>
      <c r="M25" s="7"/>
      <c r="N25" s="30">
        <f t="shared" si="4"/>
        <v>0</v>
      </c>
      <c r="O25" s="30"/>
    </row>
    <row r="26" spans="1:19" ht="38.25" x14ac:dyDescent="0.25">
      <c r="A26" s="22" t="s">
        <v>81</v>
      </c>
      <c r="B26" s="5" t="s">
        <v>91</v>
      </c>
      <c r="C26" s="28">
        <f t="shared" ref="C26:G26" si="7">C28</f>
        <v>340</v>
      </c>
      <c r="D26" s="30">
        <f t="shared" si="1"/>
        <v>0.27843473817307501</v>
      </c>
      <c r="E26" s="7">
        <f t="shared" si="7"/>
        <v>0</v>
      </c>
      <c r="F26" s="7">
        <f t="shared" si="7"/>
        <v>0</v>
      </c>
      <c r="G26" s="28">
        <f t="shared" si="7"/>
        <v>340</v>
      </c>
      <c r="H26" s="30">
        <f t="shared" si="2"/>
        <v>0.27843473817307501</v>
      </c>
      <c r="I26" s="28">
        <f t="shared" ref="I26:M26" si="8">I27+I28</f>
        <v>210</v>
      </c>
      <c r="J26" s="30">
        <f t="shared" si="3"/>
        <v>0.18973446210279993</v>
      </c>
      <c r="K26" s="7">
        <f t="shared" si="8"/>
        <v>0</v>
      </c>
      <c r="L26" s="7">
        <f t="shared" si="8"/>
        <v>0</v>
      </c>
      <c r="M26" s="7">
        <f t="shared" si="8"/>
        <v>210</v>
      </c>
      <c r="N26" s="30">
        <f t="shared" si="4"/>
        <v>0.18973446210279993</v>
      </c>
      <c r="O26" s="30"/>
    </row>
    <row r="27" spans="1:19" ht="51" x14ac:dyDescent="0.25">
      <c r="A27" s="22" t="s">
        <v>82</v>
      </c>
      <c r="B27" s="5" t="s">
        <v>84</v>
      </c>
      <c r="C27" s="28"/>
      <c r="D27" s="30">
        <f t="shared" si="1"/>
        <v>0</v>
      </c>
      <c r="E27" s="7"/>
      <c r="F27" s="7"/>
      <c r="G27" s="28"/>
      <c r="H27" s="30">
        <f t="shared" si="2"/>
        <v>0</v>
      </c>
      <c r="I27" s="28"/>
      <c r="J27" s="30">
        <f t="shared" si="3"/>
        <v>0</v>
      </c>
      <c r="K27" s="7"/>
      <c r="L27" s="7"/>
      <c r="M27" s="7"/>
      <c r="N27" s="30">
        <f t="shared" si="4"/>
        <v>0</v>
      </c>
      <c r="O27" s="30"/>
    </row>
    <row r="28" spans="1:19" x14ac:dyDescent="0.25">
      <c r="A28" s="22" t="s">
        <v>83</v>
      </c>
      <c r="B28" s="5" t="s">
        <v>93</v>
      </c>
      <c r="C28" s="28">
        <v>340</v>
      </c>
      <c r="D28" s="30">
        <f t="shared" si="1"/>
        <v>0.27843473817307501</v>
      </c>
      <c r="E28" s="7">
        <v>0</v>
      </c>
      <c r="F28" s="7">
        <v>0</v>
      </c>
      <c r="G28" s="28">
        <v>340</v>
      </c>
      <c r="H28" s="30">
        <f t="shared" si="2"/>
        <v>0.27843473817307501</v>
      </c>
      <c r="I28" s="28">
        <v>210</v>
      </c>
      <c r="J28" s="30">
        <f t="shared" si="3"/>
        <v>0.18973446210279993</v>
      </c>
      <c r="K28" s="7">
        <v>0</v>
      </c>
      <c r="L28" s="7">
        <v>0</v>
      </c>
      <c r="M28" s="7">
        <v>210</v>
      </c>
      <c r="N28" s="30">
        <f t="shared" si="4"/>
        <v>0.18973446210279993</v>
      </c>
      <c r="O28" s="28">
        <f>O29</f>
        <v>285.3</v>
      </c>
    </row>
    <row r="29" spans="1:19" ht="25.5" x14ac:dyDescent="0.25">
      <c r="A29" s="22" t="s">
        <v>105</v>
      </c>
      <c r="B29" s="5" t="s">
        <v>134</v>
      </c>
      <c r="C29" s="28"/>
      <c r="D29" s="30">
        <f t="shared" si="1"/>
        <v>0</v>
      </c>
      <c r="E29" s="7"/>
      <c r="F29" s="7"/>
      <c r="G29" s="28"/>
      <c r="H29" s="30">
        <f t="shared" si="2"/>
        <v>0</v>
      </c>
      <c r="I29" s="7">
        <v>285.3</v>
      </c>
      <c r="J29" s="30">
        <f t="shared" si="3"/>
        <v>0.2577678192282325</v>
      </c>
      <c r="K29" s="7"/>
      <c r="L29" s="7"/>
      <c r="M29" s="7">
        <v>0</v>
      </c>
      <c r="N29" s="30">
        <f t="shared" si="4"/>
        <v>0</v>
      </c>
      <c r="O29" s="30">
        <v>285.3</v>
      </c>
    </row>
    <row r="30" spans="1:19" ht="21" customHeight="1" x14ac:dyDescent="0.25">
      <c r="A30" s="22"/>
      <c r="B30" s="5"/>
      <c r="C30" s="28"/>
      <c r="D30" s="30">
        <f t="shared" si="1"/>
        <v>0</v>
      </c>
      <c r="E30" s="7"/>
      <c r="F30" s="7"/>
      <c r="G30" s="28"/>
      <c r="H30" s="30">
        <f t="shared" si="2"/>
        <v>0</v>
      </c>
      <c r="I30" s="7"/>
      <c r="J30" s="30">
        <f t="shared" si="3"/>
        <v>0</v>
      </c>
      <c r="K30" s="7"/>
      <c r="L30" s="7"/>
      <c r="M30" s="7"/>
      <c r="N30" s="30">
        <f t="shared" si="4"/>
        <v>0</v>
      </c>
      <c r="O30" s="30"/>
    </row>
    <row r="31" spans="1:19" ht="28.5" x14ac:dyDescent="0.25">
      <c r="A31" s="23"/>
      <c r="B31" s="5" t="s">
        <v>87</v>
      </c>
      <c r="C31" s="28">
        <f t="shared" ref="C31:K31" si="9">C8+C13+C22+C26</f>
        <v>4115</v>
      </c>
      <c r="D31" s="30">
        <f t="shared" si="1"/>
        <v>3.3698792575947172</v>
      </c>
      <c r="E31" s="28">
        <f t="shared" si="9"/>
        <v>996</v>
      </c>
      <c r="F31" s="30">
        <f t="shared" si="9"/>
        <v>1.1117064023573533</v>
      </c>
      <c r="G31" s="28">
        <f t="shared" si="9"/>
        <v>3119</v>
      </c>
      <c r="H31" s="30">
        <f t="shared" si="2"/>
        <v>2.554229259887709</v>
      </c>
      <c r="I31" s="28">
        <f>I8+I13+I22+I26+I29</f>
        <v>3807.1000000000004</v>
      </c>
      <c r="J31" s="30">
        <f t="shared" si="3"/>
        <v>3.4397050984360464</v>
      </c>
      <c r="K31" s="28">
        <f t="shared" si="9"/>
        <v>717</v>
      </c>
      <c r="L31" s="30">
        <f>K31*100/52915</f>
        <v>1.3550033071907777</v>
      </c>
      <c r="M31" s="28">
        <f>M8+M13+M22+M26</f>
        <v>2804.8</v>
      </c>
      <c r="N31" s="30">
        <f t="shared" si="4"/>
        <v>2.5341296157425393</v>
      </c>
      <c r="O31" s="28">
        <f>O8+O13+O22+O26+O28</f>
        <v>285.3</v>
      </c>
    </row>
    <row r="32" spans="1:19" x14ac:dyDescent="0.25">
      <c r="R32" s="40"/>
    </row>
    <row r="33" spans="1:1" x14ac:dyDescent="0.25">
      <c r="A33" s="25"/>
    </row>
    <row r="34" spans="1:1" x14ac:dyDescent="0.25">
      <c r="A34" s="25"/>
    </row>
  </sheetData>
  <mergeCells count="12">
    <mergeCell ref="K1:N1"/>
    <mergeCell ref="B3:L3"/>
    <mergeCell ref="I5:N5"/>
    <mergeCell ref="I6:J6"/>
    <mergeCell ref="K6:L6"/>
    <mergeCell ref="M6:N6"/>
    <mergeCell ref="A5:A7"/>
    <mergeCell ref="C6:D6"/>
    <mergeCell ref="E6:F6"/>
    <mergeCell ref="G6:H6"/>
    <mergeCell ref="C5:H5"/>
    <mergeCell ref="B5:B7"/>
  </mergeCells>
  <phoneticPr fontId="11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I2" sqref="I2"/>
    </sheetView>
  </sheetViews>
  <sheetFormatPr defaultRowHeight="12.75" x14ac:dyDescent="0.2"/>
  <cols>
    <col min="1" max="1" width="26.7109375" style="9" customWidth="1"/>
    <col min="2" max="2" width="10.5703125" style="9" customWidth="1"/>
    <col min="3" max="3" width="8.7109375" style="9" customWidth="1"/>
    <col min="4" max="4" width="10.42578125" style="9" customWidth="1"/>
    <col min="5" max="5" width="12.140625" style="9" customWidth="1"/>
    <col min="6" max="6" width="8.7109375" style="9" customWidth="1"/>
    <col min="7" max="7" width="13" style="9" customWidth="1"/>
    <col min="8" max="8" width="10.85546875" style="9" customWidth="1"/>
    <col min="9" max="9" width="8.5703125" style="9" customWidth="1"/>
    <col min="10" max="10" width="8.85546875" style="9" customWidth="1"/>
    <col min="11" max="11" width="11.85546875" style="9" customWidth="1"/>
    <col min="12" max="16384" width="9.140625" style="9"/>
  </cols>
  <sheetData>
    <row r="1" spans="1:11" ht="26.25" customHeight="1" x14ac:dyDescent="0.2">
      <c r="I1" s="47" t="s">
        <v>136</v>
      </c>
      <c r="J1" s="58"/>
      <c r="K1" s="58"/>
    </row>
    <row r="2" spans="1:11" ht="39" customHeight="1" x14ac:dyDescent="0.2">
      <c r="A2" s="27" t="s">
        <v>132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4.25" customHeight="1" x14ac:dyDescent="0.2">
      <c r="A3" s="27"/>
      <c r="B3" s="59"/>
      <c r="C3" s="59"/>
      <c r="D3" s="59"/>
      <c r="E3" s="59"/>
      <c r="F3" s="59"/>
      <c r="G3" s="59"/>
      <c r="H3" s="59"/>
      <c r="I3" s="59"/>
      <c r="J3" s="11"/>
      <c r="K3" s="11"/>
    </row>
    <row r="4" spans="1:11" x14ac:dyDescent="0.2">
      <c r="K4" s="12" t="s">
        <v>23</v>
      </c>
    </row>
    <row r="5" spans="1:11" ht="15" customHeight="1" x14ac:dyDescent="0.2">
      <c r="A5" s="62" t="s">
        <v>24</v>
      </c>
      <c r="B5" s="51" t="s">
        <v>110</v>
      </c>
      <c r="C5" s="51"/>
      <c r="D5" s="63" t="s">
        <v>109</v>
      </c>
      <c r="E5" s="63"/>
      <c r="F5" s="63"/>
      <c r="G5" s="63"/>
      <c r="H5" s="63"/>
      <c r="I5" s="63"/>
      <c r="J5" s="63"/>
      <c r="K5" s="63"/>
    </row>
    <row r="6" spans="1:11" x14ac:dyDescent="0.2">
      <c r="A6" s="62"/>
      <c r="B6" s="62" t="s">
        <v>37</v>
      </c>
      <c r="C6" s="62" t="s">
        <v>1</v>
      </c>
      <c r="D6" s="62" t="s">
        <v>37</v>
      </c>
      <c r="E6" s="62" t="s">
        <v>25</v>
      </c>
      <c r="F6" s="62" t="s">
        <v>1</v>
      </c>
      <c r="G6" s="62" t="s">
        <v>36</v>
      </c>
      <c r="H6" s="62" t="s">
        <v>92</v>
      </c>
      <c r="I6" s="62" t="s">
        <v>14</v>
      </c>
      <c r="J6" s="62"/>
      <c r="K6" s="62" t="s">
        <v>26</v>
      </c>
    </row>
    <row r="7" spans="1:11" ht="54" customHeight="1" x14ac:dyDescent="0.2">
      <c r="A7" s="62"/>
      <c r="B7" s="62"/>
      <c r="C7" s="62"/>
      <c r="D7" s="62"/>
      <c r="E7" s="62"/>
      <c r="F7" s="62"/>
      <c r="G7" s="62"/>
      <c r="H7" s="62"/>
      <c r="I7" s="26" t="s">
        <v>38</v>
      </c>
      <c r="J7" s="26" t="s">
        <v>39</v>
      </c>
      <c r="K7" s="62"/>
    </row>
    <row r="8" spans="1:11" ht="16.5" customHeight="1" x14ac:dyDescent="0.2">
      <c r="A8" s="24" t="s">
        <v>27</v>
      </c>
      <c r="B8" s="37">
        <v>51669.1</v>
      </c>
      <c r="C8" s="37">
        <v>42979.4</v>
      </c>
      <c r="D8" s="41">
        <v>60549.599999999999</v>
      </c>
      <c r="E8" s="41">
        <v>43735.7</v>
      </c>
      <c r="F8" s="41">
        <v>37390.9</v>
      </c>
      <c r="G8" s="41">
        <f>E8-F8</f>
        <v>6344.7999999999956</v>
      </c>
      <c r="H8" s="29">
        <f>F8/F19*100</f>
        <v>35.387674520730492</v>
      </c>
      <c r="I8" s="29">
        <f>F8/D8*100</f>
        <v>61.752513641708617</v>
      </c>
      <c r="J8" s="29">
        <f>F8/E8*100</f>
        <v>85.492858237092364</v>
      </c>
      <c r="K8" s="53" t="s">
        <v>123</v>
      </c>
    </row>
    <row r="9" spans="1:11" x14ac:dyDescent="0.2">
      <c r="A9" s="24" t="s">
        <v>28</v>
      </c>
      <c r="B9" s="37">
        <v>996</v>
      </c>
      <c r="C9" s="37">
        <v>996</v>
      </c>
      <c r="D9" s="41">
        <v>797</v>
      </c>
      <c r="E9" s="41">
        <v>797</v>
      </c>
      <c r="F9" s="41">
        <v>717</v>
      </c>
      <c r="G9" s="41">
        <f t="shared" ref="G9:G19" si="0">E9-F9</f>
        <v>80</v>
      </c>
      <c r="H9" s="29">
        <f>F9/F19*100</f>
        <v>0.67858657136800027</v>
      </c>
      <c r="I9" s="29">
        <f t="shared" ref="I9:I19" si="1">F9/D9*100</f>
        <v>89.962358845671261</v>
      </c>
      <c r="J9" s="29">
        <f t="shared" ref="J9:J19" si="2">F9/E9*100</f>
        <v>89.962358845671261</v>
      </c>
      <c r="K9" s="60"/>
    </row>
    <row r="10" spans="1:11" ht="24" x14ac:dyDescent="0.2">
      <c r="A10" s="24" t="s">
        <v>29</v>
      </c>
      <c r="B10" s="37">
        <v>17</v>
      </c>
      <c r="C10" s="37">
        <v>6.5</v>
      </c>
      <c r="D10" s="41">
        <v>525</v>
      </c>
      <c r="E10" s="41">
        <v>0</v>
      </c>
      <c r="F10" s="41">
        <v>0</v>
      </c>
      <c r="G10" s="41">
        <f t="shared" si="0"/>
        <v>0</v>
      </c>
      <c r="H10" s="29">
        <f>F10/F19*100</f>
        <v>0</v>
      </c>
      <c r="I10" s="29">
        <f t="shared" si="1"/>
        <v>0</v>
      </c>
      <c r="J10" s="29">
        <v>0</v>
      </c>
      <c r="K10" s="60"/>
    </row>
    <row r="11" spans="1:11" x14ac:dyDescent="0.2">
      <c r="A11" s="24" t="s">
        <v>30</v>
      </c>
      <c r="B11" s="37">
        <v>24961.9</v>
      </c>
      <c r="C11" s="37">
        <v>15121.3</v>
      </c>
      <c r="D11" s="41">
        <v>31930.9</v>
      </c>
      <c r="E11" s="41">
        <v>27317.599999999999</v>
      </c>
      <c r="F11" s="41">
        <v>17586.7</v>
      </c>
      <c r="G11" s="41">
        <f t="shared" si="0"/>
        <v>9730.8999999999978</v>
      </c>
      <c r="H11" s="29">
        <f>F11/F19*100</f>
        <v>16.644488779187743</v>
      </c>
      <c r="I11" s="29">
        <f t="shared" si="1"/>
        <v>55.077370196267559</v>
      </c>
      <c r="J11" s="29">
        <f t="shared" si="2"/>
        <v>64.378642340469156</v>
      </c>
      <c r="K11" s="60"/>
    </row>
    <row r="12" spans="1:11" ht="24" x14ac:dyDescent="0.2">
      <c r="A12" s="24" t="s">
        <v>31</v>
      </c>
      <c r="B12" s="37">
        <v>25857.4</v>
      </c>
      <c r="C12" s="37">
        <v>18870.400000000001</v>
      </c>
      <c r="D12" s="41">
        <v>33680.9</v>
      </c>
      <c r="E12" s="41">
        <v>19786.400000000001</v>
      </c>
      <c r="F12" s="41">
        <v>12808</v>
      </c>
      <c r="G12" s="41">
        <f t="shared" si="0"/>
        <v>6978.4000000000015</v>
      </c>
      <c r="H12" s="29">
        <f>F12/F19*100</f>
        <v>12.12180865562252</v>
      </c>
      <c r="I12" s="29">
        <f t="shared" si="1"/>
        <v>38.027487388994949</v>
      </c>
      <c r="J12" s="29">
        <f t="shared" si="2"/>
        <v>64.731330610924672</v>
      </c>
      <c r="K12" s="60"/>
    </row>
    <row r="13" spans="1:11" x14ac:dyDescent="0.2">
      <c r="A13" s="24" t="s">
        <v>32</v>
      </c>
      <c r="B13" s="37">
        <v>4672</v>
      </c>
      <c r="C13" s="37">
        <v>4104.3</v>
      </c>
      <c r="D13" s="41">
        <v>1500</v>
      </c>
      <c r="E13" s="41">
        <v>2411</v>
      </c>
      <c r="F13" s="41">
        <v>1583.1</v>
      </c>
      <c r="G13" s="41">
        <f t="shared" si="0"/>
        <v>827.90000000000009</v>
      </c>
      <c r="H13" s="29">
        <f>F13/F19*100</f>
        <v>1.498285078288258</v>
      </c>
      <c r="I13" s="29">
        <f t="shared" si="1"/>
        <v>105.53999999999999</v>
      </c>
      <c r="J13" s="29">
        <f t="shared" si="2"/>
        <v>65.661551223558689</v>
      </c>
      <c r="K13" s="60"/>
    </row>
    <row r="14" spans="1:11" x14ac:dyDescent="0.2">
      <c r="A14" s="24" t="s">
        <v>33</v>
      </c>
      <c r="B14" s="37">
        <v>31425</v>
      </c>
      <c r="C14" s="37">
        <v>23523.3</v>
      </c>
      <c r="D14" s="41">
        <v>40083.5</v>
      </c>
      <c r="E14" s="41">
        <v>27435.7</v>
      </c>
      <c r="F14" s="41">
        <v>22356.9</v>
      </c>
      <c r="G14" s="41">
        <f t="shared" si="0"/>
        <v>5078.7999999999993</v>
      </c>
      <c r="H14" s="29">
        <f>F14/F19*100</f>
        <v>21.15912429207426</v>
      </c>
      <c r="I14" s="29">
        <f t="shared" si="1"/>
        <v>55.775817979966824</v>
      </c>
      <c r="J14" s="29">
        <f t="shared" si="2"/>
        <v>81.488352766650749</v>
      </c>
      <c r="K14" s="60"/>
    </row>
    <row r="15" spans="1:11" x14ac:dyDescent="0.2">
      <c r="A15" s="24" t="s">
        <v>34</v>
      </c>
      <c r="B15" s="37">
        <v>455</v>
      </c>
      <c r="C15" s="37">
        <v>438.4</v>
      </c>
      <c r="D15" s="41">
        <v>549</v>
      </c>
      <c r="E15" s="41">
        <v>622.4</v>
      </c>
      <c r="F15" s="41">
        <v>619.20000000000005</v>
      </c>
      <c r="G15" s="41">
        <f t="shared" si="0"/>
        <v>3.1999999999999318</v>
      </c>
      <c r="H15" s="29">
        <f>F15/F19*100</f>
        <v>0.58602622732366216</v>
      </c>
      <c r="I15" s="29">
        <f t="shared" si="1"/>
        <v>112.78688524590166</v>
      </c>
      <c r="J15" s="29">
        <f t="shared" si="2"/>
        <v>99.485861182519287</v>
      </c>
      <c r="K15" s="60"/>
    </row>
    <row r="16" spans="1:11" x14ac:dyDescent="0.2">
      <c r="A16" s="24" t="s">
        <v>35</v>
      </c>
      <c r="B16" s="37">
        <v>20429.400000000001</v>
      </c>
      <c r="C16" s="37">
        <v>14225.6</v>
      </c>
      <c r="D16" s="41">
        <v>21599.8</v>
      </c>
      <c r="E16" s="41">
        <v>17208.599999999999</v>
      </c>
      <c r="F16" s="41">
        <v>11635.1</v>
      </c>
      <c r="G16" s="41">
        <f t="shared" si="0"/>
        <v>5573.4999999999982</v>
      </c>
      <c r="H16" s="29">
        <f>F16/F19*100</f>
        <v>11.011747024440474</v>
      </c>
      <c r="I16" s="29">
        <f t="shared" si="1"/>
        <v>53.866702469467306</v>
      </c>
      <c r="J16" s="29">
        <f t="shared" si="2"/>
        <v>67.61212417047291</v>
      </c>
      <c r="K16" s="60"/>
    </row>
    <row r="17" spans="1:11" ht="16.5" customHeight="1" x14ac:dyDescent="0.2">
      <c r="A17" s="24" t="s">
        <v>40</v>
      </c>
      <c r="B17" s="37">
        <v>1301</v>
      </c>
      <c r="C17" s="37">
        <v>1207.5</v>
      </c>
      <c r="D17" s="41">
        <v>1140</v>
      </c>
      <c r="E17" s="41">
        <v>565</v>
      </c>
      <c r="F17" s="41">
        <v>565</v>
      </c>
      <c r="G17" s="41">
        <f t="shared" si="0"/>
        <v>0</v>
      </c>
      <c r="H17" s="29">
        <f>F17/F19*100</f>
        <v>0.53473000393712711</v>
      </c>
      <c r="I17" s="29">
        <f t="shared" si="1"/>
        <v>49.561403508771932</v>
      </c>
      <c r="J17" s="29">
        <f t="shared" si="2"/>
        <v>100</v>
      </c>
      <c r="K17" s="60"/>
    </row>
    <row r="18" spans="1:11" ht="16.5" customHeight="1" x14ac:dyDescent="0.2">
      <c r="A18" s="24" t="s">
        <v>122</v>
      </c>
      <c r="B18" s="37">
        <v>0</v>
      </c>
      <c r="C18" s="37">
        <v>0</v>
      </c>
      <c r="D18" s="41">
        <v>0</v>
      </c>
      <c r="E18" s="41">
        <v>398.9</v>
      </c>
      <c r="F18" s="41">
        <v>398.9</v>
      </c>
      <c r="G18" s="41">
        <f t="shared" si="0"/>
        <v>0</v>
      </c>
      <c r="H18" s="29">
        <f>F18/F19*100</f>
        <v>0.37752884702746903</v>
      </c>
      <c r="I18" s="29">
        <v>0</v>
      </c>
      <c r="J18" s="29">
        <f t="shared" si="2"/>
        <v>100</v>
      </c>
      <c r="K18" s="61"/>
    </row>
    <row r="19" spans="1:11" x14ac:dyDescent="0.2">
      <c r="A19" s="24" t="s">
        <v>22</v>
      </c>
      <c r="B19" s="37">
        <f>SUM(B8:B18)</f>
        <v>161783.79999999999</v>
      </c>
      <c r="C19" s="37">
        <f>SUM(C8:C18)</f>
        <v>121472.70000000001</v>
      </c>
      <c r="D19" s="41">
        <f>SUM(D8:D18)</f>
        <v>192355.69999999998</v>
      </c>
      <c r="E19" s="41">
        <f>SUM(E8:E18)</f>
        <v>140278.29999999996</v>
      </c>
      <c r="F19" s="41">
        <f>SUM(F8:F18)</f>
        <v>105660.8</v>
      </c>
      <c r="G19" s="41">
        <f t="shared" si="0"/>
        <v>34617.499999999956</v>
      </c>
      <c r="H19" s="10">
        <f>SUM(H8:H17)</f>
        <v>99.622471152972523</v>
      </c>
      <c r="I19" s="29">
        <f t="shared" si="1"/>
        <v>54.929903298940467</v>
      </c>
      <c r="J19" s="29">
        <f t="shared" si="2"/>
        <v>75.322270087390592</v>
      </c>
      <c r="K19" s="10"/>
    </row>
  </sheetData>
  <mergeCells count="15">
    <mergeCell ref="I1:K1"/>
    <mergeCell ref="B3:I3"/>
    <mergeCell ref="K8:K18"/>
    <mergeCell ref="A5:A7"/>
    <mergeCell ref="B6:B7"/>
    <mergeCell ref="C6:C7"/>
    <mergeCell ref="B5:C5"/>
    <mergeCell ref="K6:K7"/>
    <mergeCell ref="E6:E7"/>
    <mergeCell ref="F6:F7"/>
    <mergeCell ref="I6:J6"/>
    <mergeCell ref="D6:D7"/>
    <mergeCell ref="G6:G7"/>
    <mergeCell ref="H6:H7"/>
    <mergeCell ref="D5:K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Прокопов МЮ</dc:creator>
  <cp:lastModifiedBy>Админ</cp:lastModifiedBy>
  <cp:lastPrinted>2016-05-05T16:51:20Z</cp:lastPrinted>
  <dcterms:created xsi:type="dcterms:W3CDTF">2014-01-16T10:01:32Z</dcterms:created>
  <dcterms:modified xsi:type="dcterms:W3CDTF">2016-05-05T16:53:34Z</dcterms:modified>
</cp:coreProperties>
</file>