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10" windowWidth="18195" windowHeight="9465" activeTab="1"/>
  </bookViews>
  <sheets>
    <sheet name="Табл 1" sheetId="1" r:id="rId1"/>
    <sheet name="Табл 2" sheetId="2" r:id="rId2"/>
    <sheet name="Табл. 3" sheetId="5" r:id="rId3"/>
    <sheet name="Лист1" sheetId="6" r:id="rId4"/>
  </sheets>
  <calcPr calcId="145621"/>
</workbook>
</file>

<file path=xl/calcChain.xml><?xml version="1.0" encoding="utf-8"?>
<calcChain xmlns="http://schemas.openxmlformats.org/spreadsheetml/2006/main">
  <c r="J9" i="2" l="1"/>
  <c r="J22" i="2" s="1"/>
  <c r="J21" i="2"/>
  <c r="J20" i="2"/>
  <c r="J19" i="2"/>
  <c r="O14" i="2"/>
  <c r="O13" i="2"/>
  <c r="O12" i="2"/>
  <c r="O11" i="2"/>
  <c r="K14" i="2"/>
  <c r="K13" i="2"/>
  <c r="K12" i="2"/>
  <c r="K11" i="2"/>
  <c r="J14" i="2"/>
  <c r="J13" i="2"/>
  <c r="J12" i="2"/>
  <c r="J11" i="2"/>
  <c r="J10" i="2"/>
  <c r="I22" i="2"/>
  <c r="C9" i="2" l="1"/>
  <c r="C22" i="2" s="1"/>
  <c r="H13" i="2"/>
  <c r="F13" i="2"/>
  <c r="D13" i="2"/>
  <c r="H12" i="2"/>
  <c r="H11" i="2"/>
  <c r="F12" i="2"/>
  <c r="F11" i="2"/>
  <c r="D12" i="2"/>
  <c r="D11" i="2"/>
  <c r="I18" i="2"/>
  <c r="F22" i="1"/>
  <c r="F20" i="1"/>
  <c r="F18" i="1"/>
  <c r="F17" i="1"/>
  <c r="F16" i="1"/>
  <c r="F15" i="1"/>
  <c r="F12" i="1"/>
  <c r="F11" i="1"/>
  <c r="F10" i="1"/>
  <c r="F9" i="1"/>
  <c r="F8" i="1"/>
  <c r="F7" i="1"/>
  <c r="F23" i="1"/>
  <c r="G23" i="1"/>
  <c r="H15" i="5" l="1"/>
  <c r="H14" i="5"/>
  <c r="H13" i="5"/>
  <c r="H12" i="5"/>
  <c r="H11" i="5"/>
  <c r="H10" i="5"/>
  <c r="H9" i="5"/>
  <c r="H8" i="5"/>
  <c r="H7" i="5"/>
  <c r="G8" i="5"/>
  <c r="G7" i="5"/>
  <c r="G16" i="5"/>
  <c r="G15" i="5"/>
  <c r="G14" i="5"/>
  <c r="G13" i="5"/>
  <c r="G12" i="5"/>
  <c r="G11" i="5"/>
  <c r="G10" i="5"/>
  <c r="G9" i="5"/>
  <c r="F16" i="5"/>
  <c r="F15" i="5"/>
  <c r="F14" i="5"/>
  <c r="F13" i="5"/>
  <c r="F12" i="5"/>
  <c r="F11" i="5"/>
  <c r="F10" i="5"/>
  <c r="F9" i="5"/>
  <c r="F8" i="5"/>
  <c r="F7" i="5"/>
  <c r="N7" i="2" l="1"/>
  <c r="L7" i="2"/>
  <c r="J7" i="2"/>
  <c r="G7" i="2"/>
  <c r="E7" i="2"/>
  <c r="C7" i="2"/>
  <c r="P18" i="2"/>
  <c r="L18" i="2"/>
  <c r="P22" i="2" l="1"/>
  <c r="J18" i="2"/>
  <c r="O20" i="2"/>
  <c r="O19" i="2"/>
  <c r="O17" i="2"/>
  <c r="O16" i="2"/>
  <c r="O15" i="2"/>
  <c r="O10" i="2"/>
  <c r="O8" i="2"/>
  <c r="O7" i="2" s="1"/>
  <c r="M21" i="2"/>
  <c r="M20" i="2"/>
  <c r="M19" i="2"/>
  <c r="M17" i="2"/>
  <c r="M15" i="2"/>
  <c r="M10" i="2"/>
  <c r="M8" i="2"/>
  <c r="M7" i="2" s="1"/>
  <c r="K21" i="2"/>
  <c r="K20" i="2"/>
  <c r="K19" i="2"/>
  <c r="K17" i="2"/>
  <c r="K15" i="2"/>
  <c r="K10" i="2"/>
  <c r="K8" i="2"/>
  <c r="K7" i="2" s="1"/>
  <c r="H21" i="2"/>
  <c r="H20" i="2"/>
  <c r="H19" i="2"/>
  <c r="H17" i="2"/>
  <c r="H16" i="2"/>
  <c r="H15" i="2"/>
  <c r="H10" i="2"/>
  <c r="H8" i="2"/>
  <c r="H7" i="2" s="1"/>
  <c r="F21" i="2"/>
  <c r="F20" i="2"/>
  <c r="F19" i="2"/>
  <c r="F17" i="2"/>
  <c r="F15" i="2"/>
  <c r="F10" i="2"/>
  <c r="F8" i="2"/>
  <c r="F7" i="2" s="1"/>
  <c r="D21" i="2"/>
  <c r="D20" i="2"/>
  <c r="D19" i="2"/>
  <c r="D17" i="2"/>
  <c r="D15" i="2"/>
  <c r="D10" i="2"/>
  <c r="D8" i="2"/>
  <c r="E13" i="1"/>
  <c r="D13" i="1"/>
  <c r="E6" i="1"/>
  <c r="D6" i="1"/>
  <c r="G8" i="1"/>
  <c r="M18" i="2" l="1"/>
  <c r="E5" i="1"/>
  <c r="E4" i="1" s="1"/>
  <c r="K18" i="2"/>
  <c r="N9" i="2"/>
  <c r="O9" i="2" s="1"/>
  <c r="L9" i="2"/>
  <c r="K9" i="2"/>
  <c r="G9" i="2"/>
  <c r="H9" i="2" s="1"/>
  <c r="E9" i="2"/>
  <c r="F9" i="2" s="1"/>
  <c r="D9" i="2"/>
  <c r="C13" i="1"/>
  <c r="M9" i="2" l="1"/>
  <c r="G18" i="2"/>
  <c r="H18" i="2" s="1"/>
  <c r="E18" i="2"/>
  <c r="F18" i="2" s="1"/>
  <c r="G21" i="1"/>
  <c r="G19" i="1"/>
  <c r="C17" i="5" l="1"/>
  <c r="B17" i="5"/>
  <c r="C18" i="2"/>
  <c r="D18" i="2" s="1"/>
  <c r="D7" i="2"/>
  <c r="G14" i="1"/>
  <c r="E17" i="5" l="1"/>
  <c r="D17" i="5"/>
  <c r="N21" i="2"/>
  <c r="G25" i="1"/>
  <c r="G24" i="1"/>
  <c r="G12" i="1"/>
  <c r="G22" i="1"/>
  <c r="C6" i="1"/>
  <c r="C5" i="1" s="1"/>
  <c r="F17" i="5" l="1"/>
  <c r="H17" i="5"/>
  <c r="O21" i="2"/>
  <c r="O18" i="2" s="1"/>
  <c r="N18" i="2"/>
  <c r="G20" i="1" l="1"/>
  <c r="G18" i="1"/>
  <c r="G16" i="1"/>
  <c r="G15" i="1"/>
  <c r="G11" i="1"/>
  <c r="G10" i="1"/>
  <c r="G9" i="1"/>
  <c r="G7" i="1"/>
  <c r="C4" i="1" l="1"/>
  <c r="G13" i="1" l="1"/>
  <c r="F13" i="1"/>
  <c r="D5" i="1"/>
  <c r="D4" i="1" s="1"/>
  <c r="G6" i="1"/>
  <c r="F6" i="1"/>
  <c r="G5" i="1" l="1"/>
  <c r="F5" i="1"/>
  <c r="G17" i="5"/>
  <c r="G4" i="1" l="1"/>
  <c r="F4" i="1"/>
  <c r="E16" i="2" l="1"/>
  <c r="F16" i="2" s="1"/>
  <c r="G22" i="2" l="1"/>
  <c r="H22" i="2" s="1"/>
  <c r="C16" i="2"/>
  <c r="D16" i="2" s="1"/>
  <c r="O22" i="2" l="1"/>
  <c r="N22" i="2"/>
  <c r="E22" i="2"/>
  <c r="F22" i="2" s="1"/>
  <c r="J16" i="2"/>
  <c r="L16" i="2"/>
  <c r="M16" i="2" l="1"/>
  <c r="M22" i="2" s="1"/>
  <c r="L22" i="2"/>
  <c r="K16" i="2"/>
  <c r="K22" i="2" s="1"/>
  <c r="D22" i="2"/>
</calcChain>
</file>

<file path=xl/sharedStrings.xml><?xml version="1.0" encoding="utf-8"?>
<sst xmlns="http://schemas.openxmlformats.org/spreadsheetml/2006/main" count="129" uniqueCount="110">
  <si>
    <t>Показатели</t>
  </si>
  <si>
    <t>Исполнено</t>
  </si>
  <si>
    <t>Отклонение</t>
  </si>
  <si>
    <t>Причины отклонения</t>
  </si>
  <si>
    <t>Налог на доходы физических лиц</t>
  </si>
  <si>
    <t>Налог на имущество физических лиц</t>
  </si>
  <si>
    <t>Земельный налог</t>
  </si>
  <si>
    <t>Возврат остатков субсидий, субвенций и иных межбюджетных трансфертов</t>
  </si>
  <si>
    <t>Безвозмездные перечисления</t>
  </si>
  <si>
    <t>Безвозмездные поступления</t>
  </si>
  <si>
    <t>Всего</t>
  </si>
  <si>
    <t>Средства федерального бюджета</t>
  </si>
  <si>
    <t>Средства областного бюджета</t>
  </si>
  <si>
    <t>сумма</t>
  </si>
  <si>
    <t>уд. вес (%)</t>
  </si>
  <si>
    <t>уд вес (%)</t>
  </si>
  <si>
    <t>Итого:</t>
  </si>
  <si>
    <t>(в тыс. рублей)</t>
  </si>
  <si>
    <t>Наименование разделов</t>
  </si>
  <si>
    <t>Бюджетные назначения по уточненной бюджетной росписи</t>
  </si>
  <si>
    <t>01 Общегосударственные вопросы</t>
  </si>
  <si>
    <t>02 Национальная оборона</t>
  </si>
  <si>
    <t>03 Национальная безопасность и правоохранительная деятельность</t>
  </si>
  <si>
    <t>04 Национальная экономика</t>
  </si>
  <si>
    <t>05 Жилищно-коммунальное хозяйство</t>
  </si>
  <si>
    <t>07 Образование</t>
  </si>
  <si>
    <t>08 Культура</t>
  </si>
  <si>
    <t>10 Социальная политика</t>
  </si>
  <si>
    <t>11 Физическая культура и спорт</t>
  </si>
  <si>
    <t>Недовыполнение к сводной бюджетной росписи</t>
  </si>
  <si>
    <t>1.2</t>
  </si>
  <si>
    <t>Доходы от арендной платы за землю</t>
  </si>
  <si>
    <t>Доходы от арендной платы за имущество</t>
  </si>
  <si>
    <t>1.3</t>
  </si>
  <si>
    <t>1.1</t>
  </si>
  <si>
    <t>1.1.1</t>
  </si>
  <si>
    <t>1.1.1.1</t>
  </si>
  <si>
    <t>1.1.1.2</t>
  </si>
  <si>
    <t>1.1.1.3</t>
  </si>
  <si>
    <t>1.1.1.4</t>
  </si>
  <si>
    <t>1.1.1.5</t>
  </si>
  <si>
    <t>1.1.1.6</t>
  </si>
  <si>
    <t>1.1.2</t>
  </si>
  <si>
    <t>1.1.2.1</t>
  </si>
  <si>
    <t>1.1.2.2</t>
  </si>
  <si>
    <t>1.1.2.3</t>
  </si>
  <si>
    <t>1.1.2.4</t>
  </si>
  <si>
    <t>1.1.2.5</t>
  </si>
  <si>
    <t>1.1.2.6</t>
  </si>
  <si>
    <t xml:space="preserve">Доходы бюджета, всего:                                                                   (1.1 + 1.2 + 1.3) </t>
  </si>
  <si>
    <t>Налоговые и неналоговые доходы                                      (1.1.1+1.1.2)</t>
  </si>
  <si>
    <t>Налоговые доходы, в том числе:                                      (1.1.1.1 + 1.1.1.2 + … + 1.1.1.9)</t>
  </si>
  <si>
    <t>Неналоговые доходы, в том числе:                                      (1.1.2.1 + 1.1.2.2 + … + 1.1.2.6)</t>
  </si>
  <si>
    <t>Исполнение, %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</si>
  <si>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</si>
  <si>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первичному воинскому учету на территориях, где отсутствуют военные комиссариаты </t>
  </si>
  <si>
    <t>2.1</t>
  </si>
  <si>
    <t>3</t>
  </si>
  <si>
    <t>3.5</t>
  </si>
  <si>
    <t>4.1</t>
  </si>
  <si>
    <t>4.2</t>
  </si>
  <si>
    <t xml:space="preserve">  (в тыс. рублей)</t>
  </si>
  <si>
    <r>
      <rPr>
        <b/>
        <sz val="12"/>
        <color indexed="8"/>
        <rFont val="Times New Roman"/>
        <family val="1"/>
        <charset val="204"/>
      </rPr>
      <t xml:space="preserve">Итого:  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(1 + 2 + 3 + 4)</t>
    </r>
  </si>
  <si>
    <t>Дотации Всего, в том числе:                                                             (1.1 + 1.2 + … + 1.5)</t>
  </si>
  <si>
    <t>Субсидии Всего, в том числе:                                                          (2.1 + 2.2 + … + 2.5)</t>
  </si>
  <si>
    <t>Субвенции Всего, в том числе:                                                                     (3.1 + 3.2 + … + 3.5)</t>
  </si>
  <si>
    <t>Иные межбюджетные трансферты Всего, в том числе:                                                                                          (4.1 + 4.2 + … + 4.5)</t>
  </si>
  <si>
    <t>Доля в структуре расходов исполнения бюджета (%)</t>
  </si>
  <si>
    <t>Прочие межбюджетные трансферты (Наказы)</t>
  </si>
  <si>
    <t>2.7</t>
  </si>
  <si>
    <t>Прочие безвозмездные поступления</t>
  </si>
  <si>
    <t>Доходы от продажи материальных и нематериальных активов</t>
  </si>
  <si>
    <t>Акцизы</t>
  </si>
  <si>
    <t>Единый сельскохозяйственный налог</t>
  </si>
  <si>
    <t>Задолженность и перерасчеты по отменненым доходам</t>
  </si>
  <si>
    <t>Прочие поступления от использования имущества</t>
  </si>
  <si>
    <t>1.4</t>
  </si>
  <si>
    <t>Прочие поступления в бюджет</t>
  </si>
  <si>
    <t>Доходы полученные в виде арендной платы а также средства от продажи права на заключение договоров аренды</t>
  </si>
  <si>
    <t>Поступления от денежных взысканий (штрафов)</t>
  </si>
  <si>
    <t xml:space="preserve">Межбюджетные трансферты, передаваемые бюджетам </t>
  </si>
  <si>
    <t>4.3</t>
  </si>
  <si>
    <t>Приложение №1</t>
  </si>
  <si>
    <t>Приложение №2</t>
  </si>
  <si>
    <t>Примечание</t>
  </si>
  <si>
    <t>Прочие неналоговые  доходы</t>
  </si>
  <si>
    <t>1.1.2.7</t>
  </si>
  <si>
    <t>Доходы от оказания  платных услуг</t>
  </si>
  <si>
    <t>Доходы от компенсации затрат государства</t>
  </si>
  <si>
    <t>Средства районного бюджета</t>
  </si>
  <si>
    <t>Информация о поступлении доходов в бюджет  городского поселения  Хотьково по основным источникам за  2017-2018 годы</t>
  </si>
  <si>
    <t>Исполнено за 2017 год</t>
  </si>
  <si>
    <t>Утверждено на 2018 год</t>
  </si>
  <si>
    <t>Исполнено за 2018 год</t>
  </si>
  <si>
    <t>Структура безвозмездных поступлений в бюджет  городского поселения  Хотьково за 2017- 2018 годы</t>
  </si>
  <si>
    <t>Информация об исполнении расходов  городского поселения Хотьково                                                                                                                                                              в разрезе разделов классификации расходов за 2017 - 2018 годы</t>
  </si>
  <si>
    <t xml:space="preserve"> % исполнения к бюджетной росписи</t>
  </si>
  <si>
    <t>Приложение №3</t>
  </si>
  <si>
    <t>13 Обслуживание муниципального долга</t>
  </si>
  <si>
    <t xml:space="preserve"> Прочие субсидии городским поселениям</t>
  </si>
  <si>
    <t>Субсидии бюджетам городских поселений по программе "Доступная Среда"</t>
  </si>
  <si>
    <t>2,2</t>
  </si>
  <si>
    <t>2,3</t>
  </si>
  <si>
    <t>2,4</t>
  </si>
  <si>
    <t>Субсидии бюджетам городских поселений на поддержку гос.программ субъектов РФ и мун.программ формирования соавременной городской среды</t>
  </si>
  <si>
    <t>Субсидии бюджетам поселений  на осуществлении дорожной деятельности</t>
  </si>
  <si>
    <t>2,5</t>
  </si>
  <si>
    <t>Субсидии бюджетам городских поселений на обеспечение мероприятий по переселению граждан  из аварийного жилого фонда</t>
  </si>
  <si>
    <t>2,6</t>
  </si>
  <si>
    <t>Субсидии бюджетам городских поселений на реализацию мероприятий по обеспечению жильем молодых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</si>
</sst>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Continuous" wrapText="1"/>
    </xf>
    <xf numFmtId="0" fontId="3" fillId="0" borderId="0" xfId="0" applyFont="1"/>
    <xf numFmtId="0" fontId="6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Continuous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Continuous"/>
    </xf>
    <xf numFmtId="0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top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/>
    <xf numFmtId="164" fontId="1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 wrapText="1"/>
    </xf>
    <xf numFmtId="0" fontId="9" fillId="0" borderId="0" xfId="0" applyFont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F22" sqref="F22"/>
    </sheetView>
  </sheetViews>
  <sheetFormatPr defaultColWidth="40" defaultRowHeight="18.75" x14ac:dyDescent="0.3"/>
  <cols>
    <col min="1" max="1" width="5.85546875" style="1" customWidth="1"/>
    <col min="2" max="2" width="43.85546875" style="1" customWidth="1"/>
    <col min="3" max="3" width="11.5703125" style="1" customWidth="1"/>
    <col min="4" max="4" width="12.85546875" style="1" customWidth="1"/>
    <col min="5" max="5" width="13.140625" style="1" customWidth="1"/>
    <col min="6" max="6" width="12" style="1" customWidth="1"/>
    <col min="7" max="7" width="11" style="1" customWidth="1"/>
    <col min="8" max="8" width="12.85546875" style="1" customWidth="1"/>
    <col min="9" max="16384" width="40" style="1"/>
  </cols>
  <sheetData>
    <row r="1" spans="1:8" ht="18.75" customHeight="1" x14ac:dyDescent="0.3">
      <c r="G1" s="54" t="s">
        <v>82</v>
      </c>
      <c r="H1" s="54"/>
    </row>
    <row r="2" spans="1:8" ht="37.5" x14ac:dyDescent="0.3">
      <c r="A2" s="48" t="s">
        <v>90</v>
      </c>
      <c r="B2" s="11"/>
      <c r="C2" s="6"/>
      <c r="D2" s="6"/>
      <c r="E2" s="6"/>
      <c r="F2" s="6"/>
      <c r="G2" s="6"/>
      <c r="H2" s="6"/>
    </row>
    <row r="3" spans="1:8" s="4" customFormat="1" ht="25.5" x14ac:dyDescent="0.2">
      <c r="A3" s="12"/>
      <c r="B3" s="3" t="s">
        <v>0</v>
      </c>
      <c r="C3" s="50" t="s">
        <v>91</v>
      </c>
      <c r="D3" s="50" t="s">
        <v>92</v>
      </c>
      <c r="E3" s="50" t="s">
        <v>93</v>
      </c>
      <c r="F3" s="3" t="s">
        <v>53</v>
      </c>
      <c r="G3" s="3" t="s">
        <v>2</v>
      </c>
      <c r="H3" s="3" t="s">
        <v>3</v>
      </c>
    </row>
    <row r="4" spans="1:8" s="4" customFormat="1" ht="27.75" customHeight="1" x14ac:dyDescent="0.2">
      <c r="A4" s="13">
        <v>1</v>
      </c>
      <c r="B4" s="15" t="s">
        <v>49</v>
      </c>
      <c r="C4" s="26">
        <f>C5+C23+C24</f>
        <v>435190.51</v>
      </c>
      <c r="D4" s="32">
        <f>D5+D23+D25</f>
        <v>510392.51</v>
      </c>
      <c r="E4" s="32">
        <f>E5+E23+E25</f>
        <v>331510.28000000003</v>
      </c>
      <c r="F4" s="27">
        <f>E4/D4*100</f>
        <v>64.95202682343438</v>
      </c>
      <c r="G4" s="27">
        <f>D4-E4</f>
        <v>178882.22999999998</v>
      </c>
      <c r="H4" s="3"/>
    </row>
    <row r="5" spans="1:8" s="4" customFormat="1" ht="27" x14ac:dyDescent="0.2">
      <c r="A5" s="14" t="s">
        <v>34</v>
      </c>
      <c r="B5" s="16" t="s">
        <v>50</v>
      </c>
      <c r="C5" s="26">
        <f>C6+C13</f>
        <v>235187.91999999998</v>
      </c>
      <c r="D5" s="32">
        <f>D6+D13</f>
        <v>411041.68</v>
      </c>
      <c r="E5" s="43">
        <f>E6+E13</f>
        <v>244647.55000000005</v>
      </c>
      <c r="F5" s="27">
        <f t="shared" ref="F5:F23" si="0">E5/D5*100</f>
        <v>59.518915454024047</v>
      </c>
      <c r="G5" s="27">
        <f t="shared" ref="G5:G25" si="1">D5-E5</f>
        <v>166394.12999999995</v>
      </c>
      <c r="H5" s="3"/>
    </row>
    <row r="6" spans="1:8" s="4" customFormat="1" ht="25.5" x14ac:dyDescent="0.2">
      <c r="A6" s="14" t="s">
        <v>35</v>
      </c>
      <c r="B6" s="15" t="s">
        <v>51</v>
      </c>
      <c r="C6" s="26">
        <f>C7+C8+C9+C10+C11+C12</f>
        <v>209534.55</v>
      </c>
      <c r="D6" s="32">
        <f>D7+D8+D9+D10+D11+D12</f>
        <v>227072.68</v>
      </c>
      <c r="E6" s="32">
        <f>E7+E8+E9+E10+E11+E12</f>
        <v>227059.60000000003</v>
      </c>
      <c r="F6" s="27">
        <f t="shared" si="0"/>
        <v>99.994239729764075</v>
      </c>
      <c r="G6" s="27">
        <f t="shared" si="1"/>
        <v>13.07999999995809</v>
      </c>
      <c r="H6" s="3"/>
    </row>
    <row r="7" spans="1:8" s="4" customFormat="1" ht="12.75" x14ac:dyDescent="0.2">
      <c r="A7" s="14" t="s">
        <v>36</v>
      </c>
      <c r="B7" s="17" t="s">
        <v>4</v>
      </c>
      <c r="C7" s="28">
        <v>73027.490000000005</v>
      </c>
      <c r="D7" s="41">
        <v>74550</v>
      </c>
      <c r="E7" s="41">
        <v>74551.199999999997</v>
      </c>
      <c r="F7" s="27">
        <f t="shared" si="0"/>
        <v>100.00160965794768</v>
      </c>
      <c r="G7" s="29">
        <f t="shared" si="1"/>
        <v>-1.1999999999970896</v>
      </c>
      <c r="H7" s="3"/>
    </row>
    <row r="8" spans="1:8" s="4" customFormat="1" ht="12.75" x14ac:dyDescent="0.2">
      <c r="A8" s="14" t="s">
        <v>37</v>
      </c>
      <c r="B8" s="17" t="s">
        <v>72</v>
      </c>
      <c r="C8" s="28">
        <v>11161.79</v>
      </c>
      <c r="D8" s="41">
        <v>12094.33</v>
      </c>
      <c r="E8" s="41">
        <v>12095.99</v>
      </c>
      <c r="F8" s="27">
        <f t="shared" si="0"/>
        <v>100.01372543993756</v>
      </c>
      <c r="G8" s="29">
        <f t="shared" ref="G8" si="2">D8-E8</f>
        <v>-1.6599999999998545</v>
      </c>
      <c r="H8" s="40"/>
    </row>
    <row r="9" spans="1:8" s="4" customFormat="1" ht="12.75" x14ac:dyDescent="0.2">
      <c r="A9" s="14" t="s">
        <v>38</v>
      </c>
      <c r="B9" s="17" t="s">
        <v>73</v>
      </c>
      <c r="C9" s="28">
        <v>1.54</v>
      </c>
      <c r="D9" s="41">
        <v>126</v>
      </c>
      <c r="E9" s="41">
        <v>125.81</v>
      </c>
      <c r="F9" s="27">
        <f t="shared" si="0"/>
        <v>99.849206349206355</v>
      </c>
      <c r="G9" s="29">
        <f t="shared" si="1"/>
        <v>0.18999999999999773</v>
      </c>
      <c r="H9" s="3"/>
    </row>
    <row r="10" spans="1:8" s="4" customFormat="1" ht="12.75" x14ac:dyDescent="0.2">
      <c r="A10" s="14" t="s">
        <v>39</v>
      </c>
      <c r="B10" s="17" t="s">
        <v>5</v>
      </c>
      <c r="C10" s="28">
        <v>6764.22</v>
      </c>
      <c r="D10" s="41">
        <v>9609.5</v>
      </c>
      <c r="E10" s="41">
        <v>9629</v>
      </c>
      <c r="F10" s="27">
        <f t="shared" si="0"/>
        <v>100.20292418960403</v>
      </c>
      <c r="G10" s="29">
        <f t="shared" si="1"/>
        <v>-19.5</v>
      </c>
      <c r="H10" s="3"/>
    </row>
    <row r="11" spans="1:8" s="4" customFormat="1" ht="12.75" x14ac:dyDescent="0.2">
      <c r="A11" s="14" t="s">
        <v>40</v>
      </c>
      <c r="B11" s="17" t="s">
        <v>6</v>
      </c>
      <c r="C11" s="28">
        <v>118520.83</v>
      </c>
      <c r="D11" s="41">
        <v>130572.7</v>
      </c>
      <c r="E11" s="41">
        <v>130657.46</v>
      </c>
      <c r="F11" s="27">
        <f t="shared" si="0"/>
        <v>100.0649140287365</v>
      </c>
      <c r="G11" s="29">
        <f t="shared" si="1"/>
        <v>-84.760000000009313</v>
      </c>
      <c r="H11" s="3"/>
    </row>
    <row r="12" spans="1:8" s="4" customFormat="1" ht="25.5" x14ac:dyDescent="0.2">
      <c r="A12" s="14" t="s">
        <v>41</v>
      </c>
      <c r="B12" s="17" t="s">
        <v>74</v>
      </c>
      <c r="C12" s="28">
        <v>58.68</v>
      </c>
      <c r="D12" s="41">
        <v>120.15</v>
      </c>
      <c r="E12" s="41">
        <v>0.14000000000000001</v>
      </c>
      <c r="F12" s="27">
        <f t="shared" si="0"/>
        <v>0.11652101539741989</v>
      </c>
      <c r="G12" s="29">
        <f t="shared" si="1"/>
        <v>120.01</v>
      </c>
      <c r="H12" s="3"/>
    </row>
    <row r="13" spans="1:8" s="4" customFormat="1" ht="25.5" x14ac:dyDescent="0.2">
      <c r="A13" s="14" t="s">
        <v>42</v>
      </c>
      <c r="B13" s="15" t="s">
        <v>52</v>
      </c>
      <c r="C13" s="26">
        <f>C14+C15+C16+C17+C18+C20+C19+C21+C22</f>
        <v>25653.37</v>
      </c>
      <c r="D13" s="32">
        <f>D14+D15+D16+D17+D18+D20+D19+D21+D22</f>
        <v>183969</v>
      </c>
      <c r="E13" s="32">
        <f>E14+E15+E16+E17+E18+E20+E19+E21+E22</f>
        <v>17587.95</v>
      </c>
      <c r="F13" s="27">
        <f t="shared" si="0"/>
        <v>9.5602791774701164</v>
      </c>
      <c r="G13" s="27">
        <f t="shared" si="1"/>
        <v>166381.04999999999</v>
      </c>
      <c r="H13" s="3"/>
    </row>
    <row r="14" spans="1:8" s="4" customFormat="1" ht="38.25" x14ac:dyDescent="0.2">
      <c r="A14" s="14" t="s">
        <v>43</v>
      </c>
      <c r="B14" s="17" t="s">
        <v>78</v>
      </c>
      <c r="C14" s="28">
        <v>4500</v>
      </c>
      <c r="D14" s="41">
        <v>0</v>
      </c>
      <c r="E14" s="41">
        <v>0</v>
      </c>
      <c r="F14" s="27">
        <v>0</v>
      </c>
      <c r="G14" s="29">
        <f t="shared" si="1"/>
        <v>0</v>
      </c>
      <c r="H14" s="3"/>
    </row>
    <row r="15" spans="1:8" s="4" customFormat="1" ht="12.75" x14ac:dyDescent="0.2">
      <c r="A15" s="14" t="s">
        <v>44</v>
      </c>
      <c r="B15" s="17" t="s">
        <v>31</v>
      </c>
      <c r="C15" s="28">
        <v>9468.2999999999993</v>
      </c>
      <c r="D15" s="41">
        <v>7707</v>
      </c>
      <c r="E15" s="41">
        <v>7707.64</v>
      </c>
      <c r="F15" s="27">
        <f t="shared" si="0"/>
        <v>100.00830413909434</v>
      </c>
      <c r="G15" s="29">
        <f t="shared" si="1"/>
        <v>-0.64000000000032742</v>
      </c>
      <c r="H15" s="3"/>
    </row>
    <row r="16" spans="1:8" s="4" customFormat="1" ht="12.75" x14ac:dyDescent="0.2">
      <c r="A16" s="14" t="s">
        <v>45</v>
      </c>
      <c r="B16" s="17" t="s">
        <v>32</v>
      </c>
      <c r="C16" s="28">
        <v>4642.07</v>
      </c>
      <c r="D16" s="41">
        <v>2117.6</v>
      </c>
      <c r="E16" s="41">
        <v>2117.58</v>
      </c>
      <c r="F16" s="27">
        <f t="shared" si="0"/>
        <v>99.999055534567432</v>
      </c>
      <c r="G16" s="29">
        <f t="shared" si="1"/>
        <v>1.999999999998181E-2</v>
      </c>
      <c r="H16" s="3"/>
    </row>
    <row r="17" spans="1:8" s="4" customFormat="1" ht="12.75" x14ac:dyDescent="0.2">
      <c r="A17" s="14" t="s">
        <v>46</v>
      </c>
      <c r="B17" s="17" t="s">
        <v>85</v>
      </c>
      <c r="C17" s="28">
        <v>222.55</v>
      </c>
      <c r="D17" s="41">
        <v>87</v>
      </c>
      <c r="E17" s="41">
        <v>86.06</v>
      </c>
      <c r="F17" s="27">
        <f t="shared" si="0"/>
        <v>98.919540229885058</v>
      </c>
      <c r="G17" s="29">
        <v>0</v>
      </c>
      <c r="H17" s="3"/>
    </row>
    <row r="18" spans="1:8" s="4" customFormat="1" ht="19.5" customHeight="1" x14ac:dyDescent="0.2">
      <c r="A18" s="14" t="s">
        <v>47</v>
      </c>
      <c r="B18" s="17" t="s">
        <v>75</v>
      </c>
      <c r="C18" s="28">
        <v>5103.04</v>
      </c>
      <c r="D18" s="41">
        <v>4800</v>
      </c>
      <c r="E18" s="41">
        <v>4919.8100000000004</v>
      </c>
      <c r="F18" s="27">
        <f t="shared" si="0"/>
        <v>102.49604166666668</v>
      </c>
      <c r="G18" s="29">
        <f t="shared" si="1"/>
        <v>-119.8100000000004</v>
      </c>
      <c r="H18" s="3"/>
    </row>
    <row r="19" spans="1:8" s="4" customFormat="1" ht="12.75" x14ac:dyDescent="0.2">
      <c r="A19" s="14" t="s">
        <v>48</v>
      </c>
      <c r="B19" s="17" t="s">
        <v>87</v>
      </c>
      <c r="C19" s="28"/>
      <c r="D19" s="41"/>
      <c r="E19" s="41"/>
      <c r="F19" s="27">
        <v>0</v>
      </c>
      <c r="G19" s="29">
        <f t="shared" si="1"/>
        <v>0</v>
      </c>
      <c r="H19" s="35"/>
    </row>
    <row r="20" spans="1:8" s="4" customFormat="1" ht="25.5" x14ac:dyDescent="0.2">
      <c r="A20" s="14" t="s">
        <v>86</v>
      </c>
      <c r="B20" s="17" t="s">
        <v>71</v>
      </c>
      <c r="C20" s="28">
        <v>1717.41</v>
      </c>
      <c r="D20" s="41">
        <v>169198.4</v>
      </c>
      <c r="E20" s="41">
        <v>2697.81</v>
      </c>
      <c r="F20" s="27">
        <f t="shared" si="0"/>
        <v>1.5944654322972323</v>
      </c>
      <c r="G20" s="29">
        <f t="shared" si="1"/>
        <v>166500.59</v>
      </c>
      <c r="H20" s="3"/>
    </row>
    <row r="21" spans="1:8" s="4" customFormat="1" ht="12.75" x14ac:dyDescent="0.2">
      <c r="A21" s="14"/>
      <c r="B21" s="17" t="s">
        <v>88</v>
      </c>
      <c r="C21" s="28"/>
      <c r="D21" s="41"/>
      <c r="E21" s="41"/>
      <c r="F21" s="27">
        <v>0</v>
      </c>
      <c r="G21" s="29">
        <f t="shared" si="1"/>
        <v>0</v>
      </c>
      <c r="H21" s="35"/>
    </row>
    <row r="22" spans="1:8" s="4" customFormat="1" ht="12.75" x14ac:dyDescent="0.2">
      <c r="A22" s="14"/>
      <c r="B22" s="17" t="s">
        <v>79</v>
      </c>
      <c r="C22" s="28"/>
      <c r="D22" s="41">
        <v>59</v>
      </c>
      <c r="E22" s="41">
        <v>59.05</v>
      </c>
      <c r="F22" s="27">
        <f t="shared" si="0"/>
        <v>100.08474576271186</v>
      </c>
      <c r="G22" s="29">
        <f t="shared" si="1"/>
        <v>-4.9999999999997158E-2</v>
      </c>
      <c r="H22" s="25"/>
    </row>
    <row r="23" spans="1:8" s="4" customFormat="1" ht="13.5" x14ac:dyDescent="0.2">
      <c r="A23" s="14" t="s">
        <v>30</v>
      </c>
      <c r="B23" s="16" t="s">
        <v>8</v>
      </c>
      <c r="C23" s="26">
        <v>200002.59</v>
      </c>
      <c r="D23" s="42">
        <v>99350.83</v>
      </c>
      <c r="E23" s="42">
        <v>86862.73</v>
      </c>
      <c r="F23" s="27">
        <f t="shared" si="0"/>
        <v>87.430301286863937</v>
      </c>
      <c r="G23" s="27">
        <f t="shared" si="1"/>
        <v>12488.100000000006</v>
      </c>
      <c r="H23" s="3"/>
    </row>
    <row r="24" spans="1:8" s="4" customFormat="1" ht="13.5" x14ac:dyDescent="0.2">
      <c r="A24" s="14" t="s">
        <v>33</v>
      </c>
      <c r="B24" s="16" t="s">
        <v>77</v>
      </c>
      <c r="C24" s="46"/>
      <c r="D24" s="41">
        <v>0</v>
      </c>
      <c r="E24" s="41">
        <v>0</v>
      </c>
      <c r="F24" s="29">
        <v>0</v>
      </c>
      <c r="G24" s="29">
        <f t="shared" si="1"/>
        <v>0</v>
      </c>
      <c r="H24" s="24"/>
    </row>
    <row r="25" spans="1:8" s="4" customFormat="1" ht="27" x14ac:dyDescent="0.2">
      <c r="A25" s="14" t="s">
        <v>76</v>
      </c>
      <c r="B25" s="16" t="s">
        <v>7</v>
      </c>
      <c r="C25" s="28">
        <v>0</v>
      </c>
      <c r="D25" s="41">
        <v>0</v>
      </c>
      <c r="E25" s="41"/>
      <c r="F25" s="30">
        <v>0</v>
      </c>
      <c r="G25" s="29">
        <f t="shared" si="1"/>
        <v>0</v>
      </c>
      <c r="H25" s="3"/>
    </row>
  </sheetData>
  <mergeCells count="1">
    <mergeCell ref="G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J10" sqref="J10"/>
    </sheetView>
  </sheetViews>
  <sheetFormatPr defaultRowHeight="15" x14ac:dyDescent="0.25"/>
  <cols>
    <col min="1" max="1" width="4" customWidth="1"/>
    <col min="2" max="2" width="31.28515625" customWidth="1"/>
    <col min="3" max="3" width="9.28515625" customWidth="1"/>
    <col min="4" max="4" width="7" customWidth="1"/>
    <col min="5" max="5" width="8.42578125" customWidth="1"/>
    <col min="6" max="6" width="5.42578125" customWidth="1"/>
    <col min="7" max="7" width="8" customWidth="1"/>
    <col min="8" max="8" width="7" customWidth="1"/>
    <col min="9" max="9" width="7.5703125" customWidth="1"/>
    <col min="10" max="10" width="8.42578125" customWidth="1"/>
    <col min="11" max="11" width="7" customWidth="1"/>
    <col min="12" max="12" width="7.140625" customWidth="1"/>
    <col min="13" max="13" width="5.140625" customWidth="1"/>
    <col min="14" max="14" width="8.28515625" customWidth="1"/>
    <col min="15" max="15" width="7" customWidth="1"/>
    <col min="16" max="16" width="9.28515625" customWidth="1"/>
  </cols>
  <sheetData>
    <row r="1" spans="1:18" ht="18.75" customHeight="1" x14ac:dyDescent="0.25">
      <c r="L1" s="63" t="s">
        <v>83</v>
      </c>
      <c r="M1" s="63"/>
      <c r="N1" s="63"/>
      <c r="O1" s="63"/>
    </row>
    <row r="2" spans="1:18" ht="18.75" x14ac:dyDescent="0.3">
      <c r="A2" s="51" t="s">
        <v>94</v>
      </c>
      <c r="B2" s="1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x14ac:dyDescent="0.25">
      <c r="N3" t="s">
        <v>61</v>
      </c>
    </row>
    <row r="4" spans="1:18" ht="13.5" customHeight="1" x14ac:dyDescent="0.25">
      <c r="A4" s="55"/>
      <c r="B4" s="60" t="s">
        <v>9</v>
      </c>
      <c r="C4" s="59">
        <v>2017</v>
      </c>
      <c r="D4" s="59"/>
      <c r="E4" s="59"/>
      <c r="F4" s="59"/>
      <c r="G4" s="59"/>
      <c r="H4" s="59"/>
      <c r="I4" s="52"/>
      <c r="J4" s="59">
        <v>2018</v>
      </c>
      <c r="K4" s="59"/>
      <c r="L4" s="59"/>
      <c r="M4" s="59"/>
      <c r="N4" s="59"/>
      <c r="O4" s="59"/>
      <c r="P4" s="36"/>
    </row>
    <row r="5" spans="1:18" ht="38.25" customHeight="1" x14ac:dyDescent="0.25">
      <c r="A5" s="56"/>
      <c r="B5" s="61"/>
      <c r="C5" s="58" t="s">
        <v>10</v>
      </c>
      <c r="D5" s="58"/>
      <c r="E5" s="58" t="s">
        <v>11</v>
      </c>
      <c r="F5" s="58"/>
      <c r="G5" s="58" t="s">
        <v>12</v>
      </c>
      <c r="H5" s="58"/>
      <c r="I5" s="37" t="s">
        <v>89</v>
      </c>
      <c r="J5" s="58" t="s">
        <v>10</v>
      </c>
      <c r="K5" s="58"/>
      <c r="L5" s="58" t="s">
        <v>11</v>
      </c>
      <c r="M5" s="58"/>
      <c r="N5" s="58" t="s">
        <v>12</v>
      </c>
      <c r="O5" s="58"/>
      <c r="P5" s="37" t="s">
        <v>89</v>
      </c>
    </row>
    <row r="6" spans="1:18" ht="39" customHeight="1" x14ac:dyDescent="0.25">
      <c r="A6" s="57"/>
      <c r="B6" s="62"/>
      <c r="C6" s="3" t="s">
        <v>13</v>
      </c>
      <c r="D6" s="3" t="s">
        <v>14</v>
      </c>
      <c r="E6" s="3" t="s">
        <v>13</v>
      </c>
      <c r="F6" s="3" t="s">
        <v>14</v>
      </c>
      <c r="G6" s="3" t="s">
        <v>13</v>
      </c>
      <c r="H6" s="3" t="s">
        <v>15</v>
      </c>
      <c r="I6" s="47" t="s">
        <v>13</v>
      </c>
      <c r="J6" s="3" t="s">
        <v>13</v>
      </c>
      <c r="K6" s="3" t="s">
        <v>14</v>
      </c>
      <c r="L6" s="3" t="s">
        <v>13</v>
      </c>
      <c r="M6" s="3" t="s">
        <v>14</v>
      </c>
      <c r="N6" s="3" t="s">
        <v>13</v>
      </c>
      <c r="O6" s="3" t="s">
        <v>15</v>
      </c>
      <c r="P6" s="35" t="s">
        <v>13</v>
      </c>
    </row>
    <row r="7" spans="1:18" ht="25.5" x14ac:dyDescent="0.25">
      <c r="A7" s="19">
        <v>1</v>
      </c>
      <c r="B7" s="31" t="s">
        <v>63</v>
      </c>
      <c r="C7" s="26">
        <f>C8</f>
        <v>0</v>
      </c>
      <c r="D7" s="26">
        <f>C7*100/266951.4</f>
        <v>0</v>
      </c>
      <c r="E7" s="26">
        <f t="shared" ref="E7:O7" si="0">E8</f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44"/>
    </row>
    <row r="8" spans="1:18" ht="35.25" customHeight="1" x14ac:dyDescent="0.25">
      <c r="A8" s="20" t="s">
        <v>34</v>
      </c>
      <c r="B8" s="5" t="s">
        <v>54</v>
      </c>
      <c r="C8" s="28">
        <v>0</v>
      </c>
      <c r="D8" s="26">
        <f t="shared" ref="D8:D22" si="1">C8*100/266951.4</f>
        <v>0</v>
      </c>
      <c r="E8" s="28">
        <v>0</v>
      </c>
      <c r="F8" s="26">
        <f t="shared" ref="F8:F22" si="2">E8*100/266951.4</f>
        <v>0</v>
      </c>
      <c r="G8" s="28">
        <v>0</v>
      </c>
      <c r="H8" s="26">
        <f>G8*100/266951.4</f>
        <v>0</v>
      </c>
      <c r="I8" s="26">
        <v>0</v>
      </c>
      <c r="J8" s="28">
        <v>0</v>
      </c>
      <c r="K8" s="26">
        <f t="shared" ref="K8:K21" si="3">J8*100/294579.97</f>
        <v>0</v>
      </c>
      <c r="L8" s="28">
        <v>0</v>
      </c>
      <c r="M8" s="26">
        <f t="shared" ref="M8:O21" si="4">L8*100/294579.97</f>
        <v>0</v>
      </c>
      <c r="N8" s="28"/>
      <c r="O8" s="26">
        <f t="shared" si="4"/>
        <v>0</v>
      </c>
      <c r="P8" s="44"/>
    </row>
    <row r="9" spans="1:18" ht="25.5" x14ac:dyDescent="0.25">
      <c r="A9" s="20" t="s">
        <v>33</v>
      </c>
      <c r="B9" s="31" t="s">
        <v>64</v>
      </c>
      <c r="C9" s="26">
        <f>C10+C15+C11+C12+C13</f>
        <v>205679.32</v>
      </c>
      <c r="D9" s="26">
        <f t="shared" si="1"/>
        <v>77.047477555839748</v>
      </c>
      <c r="E9" s="26">
        <f>E10+E15</f>
        <v>0</v>
      </c>
      <c r="F9" s="26">
        <f t="shared" si="2"/>
        <v>0</v>
      </c>
      <c r="G9" s="26">
        <f>G10+G15</f>
        <v>3297.73</v>
      </c>
      <c r="H9" s="26">
        <f>G9*100/266951.4</f>
        <v>1.2353297266843326</v>
      </c>
      <c r="I9" s="26">
        <v>0</v>
      </c>
      <c r="J9" s="26">
        <f>J10+J15+J12+J14</f>
        <v>93409.49</v>
      </c>
      <c r="K9" s="26">
        <f t="shared" si="3"/>
        <v>31.709382684776568</v>
      </c>
      <c r="L9" s="26">
        <f>L10+L15</f>
        <v>0</v>
      </c>
      <c r="M9" s="26">
        <f t="shared" si="4"/>
        <v>0</v>
      </c>
      <c r="N9" s="26">
        <f>N10+N15</f>
        <v>76315.509999999995</v>
      </c>
      <c r="O9" s="26">
        <f t="shared" si="4"/>
        <v>25.906550944383625</v>
      </c>
      <c r="P9" s="44"/>
      <c r="Q9" s="23"/>
      <c r="R9" s="23"/>
    </row>
    <row r="10" spans="1:18" ht="22.5" customHeight="1" x14ac:dyDescent="0.25">
      <c r="A10" s="20" t="s">
        <v>56</v>
      </c>
      <c r="B10" s="5" t="s">
        <v>99</v>
      </c>
      <c r="C10" s="28">
        <v>564</v>
      </c>
      <c r="D10" s="26">
        <f t="shared" si="1"/>
        <v>0.21127441174685727</v>
      </c>
      <c r="E10" s="28">
        <v>0</v>
      </c>
      <c r="F10" s="26">
        <f t="shared" si="2"/>
        <v>0</v>
      </c>
      <c r="G10" s="28">
        <v>564</v>
      </c>
      <c r="H10" s="26">
        <f>G10*100/266951.4</f>
        <v>0.21127441174685727</v>
      </c>
      <c r="I10" s="26">
        <v>0</v>
      </c>
      <c r="J10" s="28">
        <f>N10</f>
        <v>76315.509999999995</v>
      </c>
      <c r="K10" s="26">
        <f t="shared" si="3"/>
        <v>25.906550944383625</v>
      </c>
      <c r="L10" s="28">
        <v>0</v>
      </c>
      <c r="M10" s="26">
        <f t="shared" si="4"/>
        <v>0</v>
      </c>
      <c r="N10" s="28">
        <v>76315.509999999995</v>
      </c>
      <c r="O10" s="26">
        <f t="shared" si="4"/>
        <v>25.906550944383625</v>
      </c>
      <c r="P10" s="44"/>
      <c r="Q10" s="23"/>
      <c r="R10" s="23"/>
    </row>
    <row r="11" spans="1:18" ht="55.5" customHeight="1" x14ac:dyDescent="0.25">
      <c r="A11" s="20" t="s">
        <v>101</v>
      </c>
      <c r="B11" s="53" t="s">
        <v>104</v>
      </c>
      <c r="C11" s="28">
        <v>94207.66</v>
      </c>
      <c r="D11" s="26">
        <f t="shared" si="1"/>
        <v>35.290191398134638</v>
      </c>
      <c r="E11" s="28">
        <v>0</v>
      </c>
      <c r="F11" s="26">
        <f t="shared" ref="F11:F12" si="5">E11*100/266951.4</f>
        <v>0</v>
      </c>
      <c r="G11" s="28">
        <v>94207.7</v>
      </c>
      <c r="H11" s="26">
        <f t="shared" ref="H11:H13" si="6">G11*100/266951.4</f>
        <v>35.290206382135473</v>
      </c>
      <c r="I11" s="26">
        <v>0</v>
      </c>
      <c r="J11" s="28">
        <f t="shared" ref="J11:J14" si="7">N11</f>
        <v>0</v>
      </c>
      <c r="K11" s="26">
        <f t="shared" si="3"/>
        <v>0</v>
      </c>
      <c r="L11" s="28"/>
      <c r="M11" s="26"/>
      <c r="N11" s="28"/>
      <c r="O11" s="26">
        <f t="shared" si="4"/>
        <v>0</v>
      </c>
      <c r="P11" s="44"/>
      <c r="Q11" s="23"/>
      <c r="R11" s="23"/>
    </row>
    <row r="12" spans="1:18" ht="39" customHeight="1" x14ac:dyDescent="0.25">
      <c r="A12" s="20" t="s">
        <v>102</v>
      </c>
      <c r="B12" s="5" t="s">
        <v>105</v>
      </c>
      <c r="C12" s="28">
        <v>26760</v>
      </c>
      <c r="D12" s="26">
        <f t="shared" si="1"/>
        <v>10.024296557350887</v>
      </c>
      <c r="E12" s="28">
        <v>0</v>
      </c>
      <c r="F12" s="26">
        <f t="shared" si="5"/>
        <v>0</v>
      </c>
      <c r="G12" s="28">
        <v>26760</v>
      </c>
      <c r="H12" s="26">
        <f t="shared" si="6"/>
        <v>10.024296557350887</v>
      </c>
      <c r="I12" s="26">
        <v>0</v>
      </c>
      <c r="J12" s="28">
        <f t="shared" si="7"/>
        <v>15443.71</v>
      </c>
      <c r="K12" s="26">
        <f t="shared" si="3"/>
        <v>5.242620535265857</v>
      </c>
      <c r="L12" s="28"/>
      <c r="M12" s="26"/>
      <c r="N12" s="28">
        <v>15443.71</v>
      </c>
      <c r="O12" s="26">
        <f t="shared" si="4"/>
        <v>5.242620535265857</v>
      </c>
      <c r="P12" s="44"/>
      <c r="Q12" s="23"/>
      <c r="R12" s="23"/>
    </row>
    <row r="13" spans="1:18" ht="57" customHeight="1" x14ac:dyDescent="0.25">
      <c r="A13" s="20" t="s">
        <v>103</v>
      </c>
      <c r="B13" s="5" t="s">
        <v>107</v>
      </c>
      <c r="C13" s="28">
        <v>81413.929999999993</v>
      </c>
      <c r="D13" s="26">
        <f t="shared" si="1"/>
        <v>30.497659873669882</v>
      </c>
      <c r="E13" s="28">
        <v>0</v>
      </c>
      <c r="F13" s="26">
        <f t="shared" ref="F13" si="8">E13*100/266951.4</f>
        <v>0</v>
      </c>
      <c r="G13" s="28">
        <v>81413.899999999994</v>
      </c>
      <c r="H13" s="26">
        <f t="shared" si="6"/>
        <v>30.497648635669258</v>
      </c>
      <c r="I13" s="26">
        <v>0</v>
      </c>
      <c r="J13" s="28">
        <f t="shared" si="7"/>
        <v>0</v>
      </c>
      <c r="K13" s="26">
        <f t="shared" si="3"/>
        <v>0</v>
      </c>
      <c r="L13" s="28"/>
      <c r="M13" s="26"/>
      <c r="N13" s="28"/>
      <c r="O13" s="26">
        <f t="shared" si="4"/>
        <v>0</v>
      </c>
      <c r="P13" s="44"/>
      <c r="Q13" s="23"/>
      <c r="R13" s="23"/>
    </row>
    <row r="14" spans="1:18" ht="57" customHeight="1" x14ac:dyDescent="0.25">
      <c r="A14" s="20" t="s">
        <v>106</v>
      </c>
      <c r="B14" s="5" t="s">
        <v>109</v>
      </c>
      <c r="C14" s="28">
        <v>0</v>
      </c>
      <c r="D14" s="26">
        <v>0</v>
      </c>
      <c r="E14" s="28">
        <v>0</v>
      </c>
      <c r="F14" s="26">
        <v>0</v>
      </c>
      <c r="G14" s="28">
        <v>0</v>
      </c>
      <c r="H14" s="26">
        <v>0</v>
      </c>
      <c r="I14" s="26">
        <v>0</v>
      </c>
      <c r="J14" s="28">
        <f t="shared" si="7"/>
        <v>1650.27</v>
      </c>
      <c r="K14" s="26">
        <f t="shared" si="3"/>
        <v>0.56021120512708322</v>
      </c>
      <c r="L14" s="28"/>
      <c r="M14" s="26"/>
      <c r="N14" s="28">
        <v>1650.27</v>
      </c>
      <c r="O14" s="26">
        <f t="shared" si="4"/>
        <v>0.56021120512708322</v>
      </c>
      <c r="P14" s="44"/>
      <c r="Q14" s="23"/>
      <c r="R14" s="23"/>
    </row>
    <row r="15" spans="1:18" ht="39.75" customHeight="1" x14ac:dyDescent="0.25">
      <c r="A15" s="20" t="s">
        <v>108</v>
      </c>
      <c r="B15" s="5" t="s">
        <v>100</v>
      </c>
      <c r="C15" s="28">
        <v>2733.73</v>
      </c>
      <c r="D15" s="26">
        <f t="shared" si="1"/>
        <v>1.0240553149374754</v>
      </c>
      <c r="E15" s="28">
        <v>0</v>
      </c>
      <c r="F15" s="26">
        <f t="shared" si="2"/>
        <v>0</v>
      </c>
      <c r="G15" s="28">
        <v>2733.73</v>
      </c>
      <c r="H15" s="26">
        <f t="shared" ref="H15:H22" si="9">G15*100/266951.4</f>
        <v>1.0240553149374754</v>
      </c>
      <c r="I15" s="26">
        <v>0</v>
      </c>
      <c r="J15" s="28">
        <v>0</v>
      </c>
      <c r="K15" s="26">
        <f t="shared" si="3"/>
        <v>0</v>
      </c>
      <c r="L15" s="28">
        <v>0</v>
      </c>
      <c r="M15" s="26">
        <f t="shared" si="4"/>
        <v>0</v>
      </c>
      <c r="N15" s="28">
        <v>0</v>
      </c>
      <c r="O15" s="26">
        <f t="shared" si="4"/>
        <v>0</v>
      </c>
      <c r="P15" s="44"/>
      <c r="Q15" s="23"/>
      <c r="R15" s="23"/>
    </row>
    <row r="16" spans="1:18" ht="25.5" x14ac:dyDescent="0.25">
      <c r="A16" s="20" t="s">
        <v>69</v>
      </c>
      <c r="B16" s="31" t="s">
        <v>65</v>
      </c>
      <c r="C16" s="26">
        <f>C17</f>
        <v>1600</v>
      </c>
      <c r="D16" s="26">
        <f t="shared" si="1"/>
        <v>0.59936003332441778</v>
      </c>
      <c r="E16" s="26">
        <f>E17</f>
        <v>1600</v>
      </c>
      <c r="F16" s="26">
        <f t="shared" si="2"/>
        <v>0.59936003332441778</v>
      </c>
      <c r="G16" s="26">
        <v>0</v>
      </c>
      <c r="H16" s="26">
        <f t="shared" si="9"/>
        <v>0</v>
      </c>
      <c r="I16" s="26">
        <v>0</v>
      </c>
      <c r="J16" s="26">
        <f>J17</f>
        <v>1724</v>
      </c>
      <c r="K16" s="26">
        <f t="shared" si="3"/>
        <v>0.58524006231652481</v>
      </c>
      <c r="L16" s="26">
        <f>L17</f>
        <v>1724</v>
      </c>
      <c r="M16" s="26">
        <f t="shared" si="4"/>
        <v>0.58524006231652481</v>
      </c>
      <c r="N16" s="26">
        <v>0</v>
      </c>
      <c r="O16" s="26">
        <f t="shared" si="4"/>
        <v>0</v>
      </c>
      <c r="P16" s="44"/>
    </row>
    <row r="17" spans="1:16" ht="35.25" customHeight="1" x14ac:dyDescent="0.25">
      <c r="A17" s="20" t="s">
        <v>57</v>
      </c>
      <c r="B17" s="5" t="s">
        <v>55</v>
      </c>
      <c r="C17" s="28">
        <v>1600</v>
      </c>
      <c r="D17" s="26">
        <f t="shared" si="1"/>
        <v>0.59936003332441778</v>
      </c>
      <c r="E17" s="28">
        <v>1600</v>
      </c>
      <c r="F17" s="26">
        <f t="shared" si="2"/>
        <v>0.59936003332441778</v>
      </c>
      <c r="G17" s="28">
        <v>0</v>
      </c>
      <c r="H17" s="26">
        <f t="shared" si="9"/>
        <v>0</v>
      </c>
      <c r="I17" s="26">
        <v>0</v>
      </c>
      <c r="J17" s="28">
        <v>1724</v>
      </c>
      <c r="K17" s="26">
        <f t="shared" si="3"/>
        <v>0.58524006231652481</v>
      </c>
      <c r="L17" s="28">
        <v>1724</v>
      </c>
      <c r="M17" s="26">
        <f t="shared" si="4"/>
        <v>0.58524006231652481</v>
      </c>
      <c r="N17" s="28">
        <v>0</v>
      </c>
      <c r="O17" s="26">
        <f t="shared" si="4"/>
        <v>0</v>
      </c>
      <c r="P17" s="44"/>
    </row>
    <row r="18" spans="1:16" ht="40.5" customHeight="1" x14ac:dyDescent="0.25">
      <c r="A18" s="20" t="s">
        <v>58</v>
      </c>
      <c r="B18" s="31" t="s">
        <v>66</v>
      </c>
      <c r="C18" s="26">
        <f>C19+C20+C21</f>
        <v>989.2</v>
      </c>
      <c r="D18" s="26">
        <f t="shared" si="1"/>
        <v>0.37055434060282133</v>
      </c>
      <c r="E18" s="26">
        <f>E19+E20+E21</f>
        <v>0</v>
      </c>
      <c r="F18" s="26">
        <f t="shared" si="2"/>
        <v>0</v>
      </c>
      <c r="G18" s="26">
        <f>G19+G20+G21</f>
        <v>0</v>
      </c>
      <c r="H18" s="26">
        <f t="shared" si="9"/>
        <v>0</v>
      </c>
      <c r="I18" s="26">
        <f t="shared" ref="I18:P18" si="10">I19+I20+I21</f>
        <v>989.2</v>
      </c>
      <c r="J18" s="26">
        <f>L18+N18+P18</f>
        <v>-8270.7599999999984</v>
      </c>
      <c r="K18" s="26">
        <f t="shared" si="10"/>
        <v>-2.8076450683323779</v>
      </c>
      <c r="L18" s="26">
        <f t="shared" si="10"/>
        <v>0</v>
      </c>
      <c r="M18" s="26">
        <f t="shared" si="10"/>
        <v>0</v>
      </c>
      <c r="N18" s="26">
        <f t="shared" si="10"/>
        <v>0</v>
      </c>
      <c r="O18" s="26">
        <f t="shared" si="10"/>
        <v>0</v>
      </c>
      <c r="P18" s="26">
        <f t="shared" si="10"/>
        <v>-8270.7599999999984</v>
      </c>
    </row>
    <row r="19" spans="1:16" ht="21.75" customHeight="1" x14ac:dyDescent="0.25">
      <c r="A19" s="20" t="s">
        <v>59</v>
      </c>
      <c r="B19" s="5" t="s">
        <v>68</v>
      </c>
      <c r="C19" s="28"/>
      <c r="D19" s="26">
        <f t="shared" si="1"/>
        <v>0</v>
      </c>
      <c r="E19" s="28"/>
      <c r="F19" s="26">
        <f t="shared" si="2"/>
        <v>0</v>
      </c>
      <c r="G19" s="28"/>
      <c r="H19" s="26">
        <f t="shared" si="9"/>
        <v>0</v>
      </c>
      <c r="I19" s="26">
        <v>0</v>
      </c>
      <c r="J19" s="28">
        <f t="shared" ref="J19:J21" si="11">L19+N19+P19</f>
        <v>0</v>
      </c>
      <c r="K19" s="26">
        <f t="shared" si="3"/>
        <v>0</v>
      </c>
      <c r="L19" s="28"/>
      <c r="M19" s="26">
        <f t="shared" si="4"/>
        <v>0</v>
      </c>
      <c r="N19" s="28"/>
      <c r="O19" s="26">
        <f t="shared" si="4"/>
        <v>0</v>
      </c>
      <c r="P19" s="44">
        <v>0</v>
      </c>
    </row>
    <row r="20" spans="1:16" ht="25.5" x14ac:dyDescent="0.25">
      <c r="A20" s="20" t="s">
        <v>60</v>
      </c>
      <c r="B20" s="5" t="s">
        <v>80</v>
      </c>
      <c r="C20" s="28">
        <v>800</v>
      </c>
      <c r="D20" s="26">
        <f t="shared" si="1"/>
        <v>0.29968001666220889</v>
      </c>
      <c r="E20" s="28">
        <v>0</v>
      </c>
      <c r="F20" s="26">
        <f t="shared" si="2"/>
        <v>0</v>
      </c>
      <c r="G20" s="28"/>
      <c r="H20" s="26">
        <f t="shared" si="9"/>
        <v>0</v>
      </c>
      <c r="I20" s="26">
        <v>800</v>
      </c>
      <c r="J20" s="28">
        <f t="shared" si="11"/>
        <v>0.45</v>
      </c>
      <c r="K20" s="26">
        <f t="shared" si="3"/>
        <v>1.5275987705477736E-4</v>
      </c>
      <c r="L20" s="28"/>
      <c r="M20" s="26">
        <f t="shared" si="4"/>
        <v>0</v>
      </c>
      <c r="N20" s="28"/>
      <c r="O20" s="26">
        <f t="shared" si="4"/>
        <v>0</v>
      </c>
      <c r="P20" s="45">
        <v>0.45</v>
      </c>
    </row>
    <row r="21" spans="1:16" x14ac:dyDescent="0.25">
      <c r="A21" s="20" t="s">
        <v>81</v>
      </c>
      <c r="B21" s="5" t="s">
        <v>70</v>
      </c>
      <c r="C21" s="26">
        <v>189.2</v>
      </c>
      <c r="D21" s="26">
        <f t="shared" si="1"/>
        <v>7.087432394061241E-2</v>
      </c>
      <c r="E21" s="28">
        <v>0</v>
      </c>
      <c r="F21" s="26">
        <f t="shared" si="2"/>
        <v>0</v>
      </c>
      <c r="G21" s="28"/>
      <c r="H21" s="26">
        <f t="shared" si="9"/>
        <v>0</v>
      </c>
      <c r="I21" s="26">
        <v>189.2</v>
      </c>
      <c r="J21" s="28">
        <f t="shared" si="11"/>
        <v>-8271.2099999999991</v>
      </c>
      <c r="K21" s="26">
        <f t="shared" si="3"/>
        <v>-2.8077978282094329</v>
      </c>
      <c r="L21" s="28">
        <v>0</v>
      </c>
      <c r="M21" s="26">
        <f t="shared" si="4"/>
        <v>0</v>
      </c>
      <c r="N21" s="28">
        <f t="shared" ref="N21" si="12">M21*100/52915</f>
        <v>0</v>
      </c>
      <c r="O21" s="26">
        <f t="shared" si="4"/>
        <v>0</v>
      </c>
      <c r="P21" s="44">
        <v>-8271.2099999999991</v>
      </c>
    </row>
    <row r="22" spans="1:16" ht="28.5" x14ac:dyDescent="0.25">
      <c r="A22" s="20"/>
      <c r="B22" s="5" t="s">
        <v>62</v>
      </c>
      <c r="C22" s="26">
        <f>C7+C9+C16+C18</f>
        <v>208268.52000000002</v>
      </c>
      <c r="D22" s="26">
        <f t="shared" si="1"/>
        <v>78.017391929766987</v>
      </c>
      <c r="E22" s="26">
        <f>E7+E9+E16+E18</f>
        <v>1600</v>
      </c>
      <c r="F22" s="26">
        <f t="shared" si="2"/>
        <v>0.59936003332441778</v>
      </c>
      <c r="G22" s="26">
        <f>G7+G9+G16+G18</f>
        <v>3297.73</v>
      </c>
      <c r="H22" s="26">
        <f t="shared" si="9"/>
        <v>1.2353297266843326</v>
      </c>
      <c r="I22" s="26">
        <f>I7+I9+I16+I18</f>
        <v>989.2</v>
      </c>
      <c r="J22" s="26">
        <f>J7+J9+J16+J18</f>
        <v>86862.73000000001</v>
      </c>
      <c r="K22" s="26">
        <f t="shared" ref="K22:P22" si="13">K7+K9+K16+K18</f>
        <v>29.486977678760717</v>
      </c>
      <c r="L22" s="26">
        <f t="shared" si="13"/>
        <v>1724</v>
      </c>
      <c r="M22" s="26">
        <f t="shared" si="13"/>
        <v>0.58524006231652481</v>
      </c>
      <c r="N22" s="26">
        <f t="shared" si="13"/>
        <v>76315.509999999995</v>
      </c>
      <c r="O22" s="26">
        <f t="shared" si="13"/>
        <v>25.906550944383625</v>
      </c>
      <c r="P22" s="26">
        <f t="shared" si="13"/>
        <v>-8270.7599999999984</v>
      </c>
    </row>
    <row r="23" spans="1:16" x14ac:dyDescent="0.25">
      <c r="A23" s="22"/>
    </row>
    <row r="24" spans="1:16" x14ac:dyDescent="0.25">
      <c r="A24" s="22"/>
    </row>
  </sheetData>
  <mergeCells count="11">
    <mergeCell ref="L1:O1"/>
    <mergeCell ref="J4:O4"/>
    <mergeCell ref="J5:K5"/>
    <mergeCell ref="L5:M5"/>
    <mergeCell ref="N5:O5"/>
    <mergeCell ref="A4:A6"/>
    <mergeCell ref="C5:D5"/>
    <mergeCell ref="E5:F5"/>
    <mergeCell ref="G5:H5"/>
    <mergeCell ref="C4:H4"/>
    <mergeCell ref="B4:B6"/>
  </mergeCells>
  <phoneticPr fontId="1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17" sqref="E17"/>
    </sheetView>
  </sheetViews>
  <sheetFormatPr defaultRowHeight="12.75" x14ac:dyDescent="0.2"/>
  <cols>
    <col min="1" max="1" width="26.7109375" style="7" customWidth="1"/>
    <col min="2" max="2" width="10.5703125" style="7" customWidth="1"/>
    <col min="3" max="3" width="9.7109375" style="7" customWidth="1"/>
    <col min="4" max="4" width="12.140625" style="7" customWidth="1"/>
    <col min="5" max="5" width="9.5703125" style="7" customWidth="1"/>
    <col min="6" max="6" width="11.42578125" style="7" customWidth="1"/>
    <col min="7" max="7" width="10.85546875" style="7" customWidth="1"/>
    <col min="8" max="8" width="9.85546875" style="7" customWidth="1"/>
    <col min="9" max="9" width="11.85546875" style="7" customWidth="1"/>
    <col min="10" max="16384" width="9.140625" style="7"/>
  </cols>
  <sheetData>
    <row r="1" spans="1:9" ht="18.75" customHeight="1" x14ac:dyDescent="0.2">
      <c r="F1" s="63" t="s">
        <v>97</v>
      </c>
      <c r="G1" s="63"/>
      <c r="H1" s="63"/>
      <c r="I1" s="63"/>
    </row>
    <row r="2" spans="1:9" ht="39" customHeight="1" x14ac:dyDescent="0.2">
      <c r="A2" s="49" t="s">
        <v>95</v>
      </c>
      <c r="B2" s="9"/>
      <c r="C2" s="9"/>
      <c r="D2" s="9"/>
      <c r="E2" s="9"/>
      <c r="F2" s="9"/>
      <c r="G2" s="9"/>
      <c r="H2" s="9"/>
      <c r="I2" s="9"/>
    </row>
    <row r="3" spans="1:9" x14ac:dyDescent="0.2">
      <c r="I3" s="10" t="s">
        <v>17</v>
      </c>
    </row>
    <row r="4" spans="1:9" ht="15" customHeight="1" x14ac:dyDescent="0.2">
      <c r="A4" s="64" t="s">
        <v>18</v>
      </c>
      <c r="B4" s="65">
        <v>2017</v>
      </c>
      <c r="C4" s="65"/>
      <c r="D4" s="59">
        <v>2018</v>
      </c>
      <c r="E4" s="59"/>
      <c r="F4" s="59"/>
      <c r="G4" s="59"/>
      <c r="H4" s="59"/>
      <c r="I4" s="59"/>
    </row>
    <row r="5" spans="1:9" ht="12.75" customHeight="1" x14ac:dyDescent="0.2">
      <c r="A5" s="64"/>
      <c r="B5" s="64" t="s">
        <v>19</v>
      </c>
      <c r="C5" s="64" t="s">
        <v>1</v>
      </c>
      <c r="D5" s="64" t="s">
        <v>19</v>
      </c>
      <c r="E5" s="64" t="s">
        <v>1</v>
      </c>
      <c r="F5" s="64" t="s">
        <v>29</v>
      </c>
      <c r="G5" s="64" t="s">
        <v>67</v>
      </c>
      <c r="H5" s="66" t="s">
        <v>96</v>
      </c>
      <c r="I5" s="64" t="s">
        <v>84</v>
      </c>
    </row>
    <row r="6" spans="1:9" ht="67.5" customHeight="1" x14ac:dyDescent="0.2">
      <c r="A6" s="64"/>
      <c r="B6" s="64"/>
      <c r="C6" s="64"/>
      <c r="D6" s="64"/>
      <c r="E6" s="64"/>
      <c r="F6" s="64"/>
      <c r="G6" s="64"/>
      <c r="H6" s="67"/>
      <c r="I6" s="64"/>
    </row>
    <row r="7" spans="1:9" ht="16.5" customHeight="1" x14ac:dyDescent="0.2">
      <c r="A7" s="21" t="s">
        <v>20</v>
      </c>
      <c r="B7" s="38">
        <v>59548.72</v>
      </c>
      <c r="C7" s="38">
        <v>52110.59</v>
      </c>
      <c r="D7" s="39">
        <v>61411.82</v>
      </c>
      <c r="E7" s="39">
        <v>60147.47</v>
      </c>
      <c r="F7" s="33">
        <f>E7-D7</f>
        <v>-1264.3499999999985</v>
      </c>
      <c r="G7" s="33">
        <f>E7/334209.11*100</f>
        <v>17.996957054821159</v>
      </c>
      <c r="H7" s="33">
        <f>E7/D7*100</f>
        <v>97.94119438244951</v>
      </c>
      <c r="I7" s="8"/>
    </row>
    <row r="8" spans="1:9" x14ac:dyDescent="0.2">
      <c r="A8" s="21" t="s">
        <v>21</v>
      </c>
      <c r="B8" s="38">
        <v>1600</v>
      </c>
      <c r="C8" s="38">
        <v>1600</v>
      </c>
      <c r="D8" s="39">
        <v>1724</v>
      </c>
      <c r="E8" s="39">
        <v>1724</v>
      </c>
      <c r="F8" s="33">
        <f t="shared" ref="F8:F16" si="0">E8-D8</f>
        <v>0</v>
      </c>
      <c r="G8" s="33">
        <f>E8/334209.11*100</f>
        <v>0.5158447057292963</v>
      </c>
      <c r="H8" s="33">
        <f t="shared" ref="H8:H17" si="1">E8/D8*100</f>
        <v>100</v>
      </c>
      <c r="I8" s="8"/>
    </row>
    <row r="9" spans="1:9" ht="24" x14ac:dyDescent="0.2">
      <c r="A9" s="21" t="s">
        <v>22</v>
      </c>
      <c r="B9" s="38">
        <v>3525.34</v>
      </c>
      <c r="C9" s="38">
        <v>2925.55</v>
      </c>
      <c r="D9" s="39">
        <v>7870.2</v>
      </c>
      <c r="E9" s="39">
        <v>3597.55</v>
      </c>
      <c r="F9" s="33">
        <f t="shared" si="0"/>
        <v>-4272.6499999999996</v>
      </c>
      <c r="G9" s="33">
        <f t="shared" ref="G9:G16" si="2">E9/334209.11*100</f>
        <v>1.076436845183544</v>
      </c>
      <c r="H9" s="33">
        <f t="shared" si="1"/>
        <v>45.711036568321013</v>
      </c>
      <c r="I9" s="8"/>
    </row>
    <row r="10" spans="1:9" x14ac:dyDescent="0.2">
      <c r="A10" s="21" t="s">
        <v>23</v>
      </c>
      <c r="B10" s="38">
        <v>55650.93</v>
      </c>
      <c r="C10" s="38">
        <v>47380.43</v>
      </c>
      <c r="D10" s="39">
        <v>44604.6</v>
      </c>
      <c r="E10" s="39">
        <v>38395.08</v>
      </c>
      <c r="F10" s="33">
        <f t="shared" si="0"/>
        <v>-6209.5199999999968</v>
      </c>
      <c r="G10" s="33">
        <f t="shared" si="2"/>
        <v>11.488340338777721</v>
      </c>
      <c r="H10" s="33">
        <f t="shared" si="1"/>
        <v>86.078745241522185</v>
      </c>
      <c r="I10" s="8"/>
    </row>
    <row r="11" spans="1:9" ht="24" x14ac:dyDescent="0.2">
      <c r="A11" s="21" t="s">
        <v>24</v>
      </c>
      <c r="B11" s="38">
        <v>323999.51</v>
      </c>
      <c r="C11" s="38">
        <v>306390.27</v>
      </c>
      <c r="D11" s="39">
        <v>280242.44</v>
      </c>
      <c r="E11" s="39">
        <v>250891.33</v>
      </c>
      <c r="F11" s="33">
        <f t="shared" si="0"/>
        <v>-29351.110000000015</v>
      </c>
      <c r="G11" s="33">
        <f t="shared" si="2"/>
        <v>75.070164903643715</v>
      </c>
      <c r="H11" s="33">
        <f t="shared" si="1"/>
        <v>89.526529243750502</v>
      </c>
      <c r="I11" s="8"/>
    </row>
    <row r="12" spans="1:9" x14ac:dyDescent="0.2">
      <c r="A12" s="21" t="s">
        <v>25</v>
      </c>
      <c r="B12" s="38">
        <v>816.94</v>
      </c>
      <c r="C12" s="38">
        <v>816.93</v>
      </c>
      <c r="D12" s="39">
        <v>912.2</v>
      </c>
      <c r="E12" s="39">
        <v>912.07</v>
      </c>
      <c r="F12" s="33">
        <f t="shared" si="0"/>
        <v>-0.12999999999999545</v>
      </c>
      <c r="G12" s="33">
        <f t="shared" si="2"/>
        <v>0.27290399115691372</v>
      </c>
      <c r="H12" s="33">
        <f t="shared" si="1"/>
        <v>99.985748739311546</v>
      </c>
      <c r="I12" s="8"/>
    </row>
    <row r="13" spans="1:9" x14ac:dyDescent="0.2">
      <c r="A13" s="21" t="s">
        <v>26</v>
      </c>
      <c r="B13" s="38">
        <v>79446.63</v>
      </c>
      <c r="C13" s="38">
        <v>63420.04</v>
      </c>
      <c r="D13" s="39">
        <v>115956.13</v>
      </c>
      <c r="E13" s="39">
        <v>87752.52</v>
      </c>
      <c r="F13" s="33">
        <f t="shared" si="0"/>
        <v>-28203.61</v>
      </c>
      <c r="G13" s="33">
        <f t="shared" si="2"/>
        <v>26.256770798378298</v>
      </c>
      <c r="H13" s="33">
        <f t="shared" si="1"/>
        <v>75.677344526761985</v>
      </c>
      <c r="I13" s="8"/>
    </row>
    <row r="14" spans="1:9" x14ac:dyDescent="0.2">
      <c r="A14" s="21" t="s">
        <v>27</v>
      </c>
      <c r="B14" s="38">
        <v>300.10000000000002</v>
      </c>
      <c r="C14" s="38">
        <v>275.08999999999997</v>
      </c>
      <c r="D14" s="39">
        <v>2374.71</v>
      </c>
      <c r="E14" s="39">
        <v>2374.42</v>
      </c>
      <c r="F14" s="33">
        <f t="shared" si="0"/>
        <v>-0.28999999999996362</v>
      </c>
      <c r="G14" s="33">
        <f t="shared" si="2"/>
        <v>0.71045938873419701</v>
      </c>
      <c r="H14" s="33">
        <f t="shared" si="1"/>
        <v>99.987787982532609</v>
      </c>
      <c r="I14" s="8"/>
    </row>
    <row r="15" spans="1:9" x14ac:dyDescent="0.2">
      <c r="A15" s="21" t="s">
        <v>28</v>
      </c>
      <c r="B15" s="38">
        <v>188.6</v>
      </c>
      <c r="C15" s="38">
        <v>188.53</v>
      </c>
      <c r="D15" s="39">
        <v>33214.050000000003</v>
      </c>
      <c r="E15" s="39">
        <v>29006.81</v>
      </c>
      <c r="F15" s="33">
        <f t="shared" si="0"/>
        <v>-4207.2400000000016</v>
      </c>
      <c r="G15" s="33">
        <f t="shared" si="2"/>
        <v>8.679239772967291</v>
      </c>
      <c r="H15" s="33">
        <f t="shared" si="1"/>
        <v>87.33295096502836</v>
      </c>
      <c r="I15" s="8"/>
    </row>
    <row r="16" spans="1:9" ht="21.75" customHeight="1" x14ac:dyDescent="0.2">
      <c r="A16" s="21" t="s">
        <v>98</v>
      </c>
      <c r="B16" s="38">
        <v>351</v>
      </c>
      <c r="C16" s="38">
        <v>83.2</v>
      </c>
      <c r="D16" s="39">
        <v>4828.2</v>
      </c>
      <c r="E16" s="39">
        <v>4767.3100000000004</v>
      </c>
      <c r="F16" s="33">
        <f t="shared" si="0"/>
        <v>-60.889999999999418</v>
      </c>
      <c r="G16" s="33">
        <f t="shared" si="2"/>
        <v>1.4264452575813988</v>
      </c>
      <c r="H16" s="33">
        <v>0</v>
      </c>
      <c r="I16" s="8"/>
    </row>
    <row r="17" spans="1:9" x14ac:dyDescent="0.2">
      <c r="A17" s="21" t="s">
        <v>16</v>
      </c>
      <c r="B17" s="34">
        <f>SUM(B7:B16)</f>
        <v>525427.77</v>
      </c>
      <c r="C17" s="34">
        <f>SUM(C7:C16)</f>
        <v>475190.63000000006</v>
      </c>
      <c r="D17" s="32">
        <f>SUM(D7:D16)</f>
        <v>553138.35</v>
      </c>
      <c r="E17" s="32">
        <f>SUM(E7:E16)</f>
        <v>479568.56</v>
      </c>
      <c r="F17" s="32">
        <f>E17-D17</f>
        <v>-73569.789999999979</v>
      </c>
      <c r="G17" s="32">
        <f>SUM(G7:G16)</f>
        <v>143.49356305697356</v>
      </c>
      <c r="H17" s="32">
        <f t="shared" si="1"/>
        <v>86.699568019465659</v>
      </c>
      <c r="I17" s="8"/>
    </row>
  </sheetData>
  <mergeCells count="12">
    <mergeCell ref="F1:I1"/>
    <mergeCell ref="A4:A6"/>
    <mergeCell ref="B5:B6"/>
    <mergeCell ref="C5:C6"/>
    <mergeCell ref="B4:C4"/>
    <mergeCell ref="I5:I6"/>
    <mergeCell ref="D5:D6"/>
    <mergeCell ref="E5:E6"/>
    <mergeCell ref="F5:F6"/>
    <mergeCell ref="G5:G6"/>
    <mergeCell ref="D4:I4"/>
    <mergeCell ref="H5:H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 1</vt:lpstr>
      <vt:lpstr>Табл 2</vt:lpstr>
      <vt:lpstr>Табл. 3</vt:lpstr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 МЮ</dc:creator>
  <cp:lastModifiedBy>HP</cp:lastModifiedBy>
  <cp:lastPrinted>2019-04-30T09:52:11Z</cp:lastPrinted>
  <dcterms:created xsi:type="dcterms:W3CDTF">2014-01-16T10:01:32Z</dcterms:created>
  <dcterms:modified xsi:type="dcterms:W3CDTF">2019-04-30T09:53:48Z</dcterms:modified>
</cp:coreProperties>
</file>