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1полугодие'!$A$1:$N$324</definedName>
  </definedNames>
  <calcPr fullCalcOnLoad="1"/>
</workbook>
</file>

<file path=xl/sharedStrings.xml><?xml version="1.0" encoding="utf-8"?>
<sst xmlns="http://schemas.openxmlformats.org/spreadsheetml/2006/main" count="1252" uniqueCount="393">
  <si>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</si>
  <si>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</si>
  <si>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</si>
  <si>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</si>
  <si>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</si>
  <si>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</si>
  <si>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</si>
  <si>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</si>
  <si>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</si>
  <si>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</si>
  <si>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</si>
  <si>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</si>
  <si>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</si>
  <si>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</si>
  <si>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</si>
  <si>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</si>
  <si>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</si>
  <si>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</si>
  <si>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</si>
  <si>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</si>
  <si>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</si>
  <si>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</si>
  <si>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</si>
  <si>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</si>
  <si>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</si>
  <si>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</si>
  <si>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</si>
  <si>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</si>
  <si>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</si>
  <si>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</si>
  <si>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</si>
  <si>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</si>
  <si>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</si>
  <si>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</si>
  <si>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</si>
  <si>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</si>
  <si>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</si>
  <si>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</si>
  <si>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</si>
  <si>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</si>
  <si>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</si>
  <si>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</si>
  <si>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</si>
  <si>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</si>
  <si>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</si>
  <si>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</si>
  <si>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</si>
  <si>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</si>
  <si>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</si>
  <si>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</si>
  <si>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</si>
  <si>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</si>
  <si>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</si>
  <si>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</si>
  <si>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</si>
  <si>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</si>
  <si>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</si>
  <si>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</si>
  <si>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</si>
  <si>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</si>
  <si>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</si>
  <si>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</si>
  <si>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</si>
  <si>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</si>
  <si>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</si>
  <si>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</si>
  <si>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</si>
  <si>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</si>
  <si>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</si>
  <si>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</si>
  <si>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</si>
  <si>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</si>
  <si>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</si>
  <si>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</si>
  <si>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</si>
  <si>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</si>
  <si>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</si>
  <si>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</si>
  <si>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</si>
  <si>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</si>
  <si>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</si>
  <si>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</si>
  <si>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</si>
  <si>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</si>
  <si>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</si>
  <si>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</si>
  <si>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</si>
  <si>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</si>
  <si>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</si>
  <si>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</si>
  <si>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</si>
  <si>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</si>
  <si>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</si>
  <si>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</si>
  <si>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</si>
  <si>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</si>
  <si>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</si>
  <si>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</si>
  <si>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</si>
  <si>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</si>
  <si>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</si>
  <si>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</si>
  <si>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</si>
  <si>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</si>
  <si>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</si>
  <si>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</si>
  <si>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</si>
  <si>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</si>
  <si>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</si>
  <si>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</si>
  <si>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</si>
  <si>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</si>
  <si>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</si>
  <si>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</si>
  <si>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</si>
  <si>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</si>
  <si>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</si>
  <si>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</si>
  <si>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</si>
  <si>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</si>
  <si>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</si>
  <si>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</si>
  <si>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</si>
  <si>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</si>
  <si>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</si>
  <si>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</si>
  <si>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</si>
  <si>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</si>
  <si>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</si>
  <si>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</si>
  <si>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</si>
  <si>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</si>
  <si>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</si>
  <si>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</si>
  <si>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</si>
  <si>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</si>
  <si>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</si>
  <si>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</si>
  <si>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</si>
  <si>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</si>
  <si>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</si>
  <si>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</si>
  <si>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</si>
  <si>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</si>
  <si>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</si>
  <si>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</si>
  <si>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</si>
  <si>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</si>
  <si>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</si>
  <si>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</si>
  <si>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</si>
  <si>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</si>
  <si>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</si>
  <si>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</si>
  <si>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</si>
  <si>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</si>
  <si>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</si>
  <si>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</si>
  <si>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</si>
  <si>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</si>
  <si>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</si>
  <si>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</si>
  <si>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</si>
  <si>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</si>
  <si>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</si>
  <si>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</si>
  <si>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</si>
  <si>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</si>
  <si>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</si>
  <si>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</si>
  <si>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</si>
  <si>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</si>
  <si>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</si>
  <si>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</si>
  <si>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</si>
  <si>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</si>
  <si>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</si>
  <si>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</si>
  <si>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</si>
  <si>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</si>
  <si>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</si>
  <si>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</si>
  <si>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</si>
  <si>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</si>
  <si>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</si>
  <si>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</si>
  <si>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</si>
  <si>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</si>
  <si>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</si>
  <si>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</si>
  <si>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</si>
  <si>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</si>
  <si>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</si>
  <si>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</si>
  <si>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</si>
  <si>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</si>
  <si>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</si>
  <si>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</si>
  <si>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</si>
  <si>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</si>
  <si>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</si>
  <si>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</si>
  <si>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</si>
  <si>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</si>
  <si>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</si>
  <si>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</si>
  <si>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</si>
  <si>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</si>
  <si>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</si>
  <si>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</si>
  <si>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</si>
  <si>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</si>
  <si>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</si>
  <si>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</si>
  <si>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</si>
  <si>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</si>
  <si>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</si>
  <si>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</si>
  <si>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</si>
  <si>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</si>
  <si>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</si>
  <si>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</si>
  <si>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</si>
  <si>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</si>
  <si>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</si>
  <si>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</si>
  <si>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</si>
  <si>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</si>
  <si>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</si>
  <si>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</si>
  <si>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</si>
  <si>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</si>
  <si>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</si>
  <si>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</si>
  <si>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</si>
  <si>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</si>
  <si>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</si>
  <si>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</si>
  <si>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</si>
  <si>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</si>
  <si>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</si>
  <si>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</si>
  <si>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</si>
  <si>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</si>
  <si>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</si>
  <si>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</si>
  <si>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</si>
  <si>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</si>
  <si>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</si>
  <si>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</si>
  <si>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</si>
  <si>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</si>
  <si>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</si>
  <si>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</si>
  <si>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</si>
  <si>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</si>
  <si>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</si>
  <si>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</si>
  <si>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</si>
  <si>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</si>
  <si>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</si>
  <si>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</si>
  <si>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</si>
  <si>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</si>
  <si>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</si>
  <si>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</si>
  <si>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</si>
  <si>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</si>
  <si>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</si>
  <si>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</si>
  <si>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</si>
  <si>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</si>
  <si>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</si>
  <si>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</si>
  <si>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</si>
  <si>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</si>
  <si>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</si>
  <si>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</si>
  <si>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</si>
  <si>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</si>
  <si>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</si>
  <si>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</si>
  <si>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</si>
  <si>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</si>
  <si>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</si>
  <si>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</si>
  <si>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</si>
  <si>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</si>
  <si>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</si>
  <si>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</si>
  <si>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</si>
  <si>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</si>
  <si>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</si>
  <si>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</si>
  <si>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</si>
  <si>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</si>
  <si>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</si>
  <si>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</si>
  <si>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</si>
  <si>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</si>
  <si>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</si>
  <si>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</si>
  <si>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</si>
  <si>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</si>
  <si>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</si>
  <si>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</si>
  <si>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</si>
  <si>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</si>
  <si>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</si>
  <si>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</si>
  <si>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</si>
  <si>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</si>
  <si>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</si>
  <si>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</si>
  <si>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</si>
  <si>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</si>
  <si>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</si>
  <si>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</si>
  <si>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</si>
  <si>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</si>
  <si>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</si>
  <si>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</si>
  <si>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</si>
  <si>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</si>
  <si>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</si>
  <si>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</si>
  <si>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</si>
  <si>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</si>
  <si>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</si>
  <si>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</si>
  <si>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</si>
  <si>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</si>
  <si>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</si>
  <si>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</si>
  <si>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</si>
  <si>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</si>
  <si>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</si>
  <si>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</si>
  <si>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</si>
  <si>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</si>
  <si>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</si>
  <si>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</si>
  <si>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</si>
  <si>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</si>
  <si>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</si>
  <si>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</si>
  <si>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</si>
  <si>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</si>
  <si>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</si>
  <si>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</si>
  <si>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</si>
  <si>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</si>
  <si>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</si>
  <si>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</si>
  <si>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</si>
  <si>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</si>
  <si>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</si>
  <si>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</si>
  <si>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</si>
  <si>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</si>
  <si>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</si>
  <si>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</si>
  <si>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</si>
  <si>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</si>
  <si>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</si>
  <si>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</si>
  <si>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</si>
  <si>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</si>
  <si>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</si>
  <si>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</si>
  <si>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</si>
  <si>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</si>
  <si>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</si>
  <si>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</si>
  <si>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</si>
  <si>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</si>
  <si>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</si>
  <si>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</si>
  <si>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</si>
  <si>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</si>
  <si>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</si>
  <si>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</si>
  <si>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2016года</t>
  </si>
  <si>
    <t>2016 год</t>
  </si>
  <si>
    <t>Социальное обеспечение населения</t>
  </si>
  <si>
    <t>1003</t>
  </si>
  <si>
    <t>Культура, кинематография</t>
  </si>
  <si>
    <t>комиссии по отчету об исполнении бюджета за 1 полугодие</t>
  </si>
  <si>
    <t>Исполнение расходов за 1 полугодие текущего года в сравнение с аналогичным периодом 2015 года</t>
  </si>
  <si>
    <t>Исполнено за 1 полугодие текущего года</t>
  </si>
  <si>
    <t xml:space="preserve">Исполнено за 1 полугодие </t>
  </si>
  <si>
    <t>Массовый спорт</t>
  </si>
  <si>
    <t>1102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</si>
</sst>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4"/>
  <sheetViews>
    <sheetView tabSelected="1" view="pageBreakPreview" zoomScaleSheetLayoutView="100" workbookViewId="0" topLeftCell="A107">
      <selection activeCell="K315" sqref="K315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361</v>
      </c>
      <c r="H1" s="2"/>
      <c r="I1" s="2"/>
      <c r="J1" s="2"/>
      <c r="K1" s="2"/>
      <c r="L1" s="2"/>
      <c r="M1" s="2"/>
    </row>
    <row r="2" spans="7:13" ht="15">
      <c r="G2" s="2" t="s">
        <v>387</v>
      </c>
      <c r="H2" s="2"/>
      <c r="I2" s="2"/>
      <c r="J2" s="2"/>
      <c r="K2" s="2"/>
      <c r="L2" s="2"/>
      <c r="M2" s="2"/>
    </row>
    <row r="3" spans="7:13" ht="15">
      <c r="G3" s="2" t="s">
        <v>382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388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201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383</v>
      </c>
      <c r="F13" s="105"/>
      <c r="G13" s="105"/>
      <c r="H13" s="106"/>
      <c r="I13" s="76"/>
      <c r="J13" s="104">
        <v>2015</v>
      </c>
      <c r="K13" s="105"/>
      <c r="L13" s="105"/>
      <c r="M13" s="106"/>
      <c r="N13" s="107" t="s">
        <v>360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389</v>
      </c>
      <c r="G14" s="68" t="s">
        <v>359</v>
      </c>
      <c r="H14" s="79" t="s">
        <v>357</v>
      </c>
      <c r="I14" s="77"/>
      <c r="J14" s="68" t="s">
        <v>358</v>
      </c>
      <c r="K14" s="68" t="s">
        <v>390</v>
      </c>
      <c r="L14" s="68" t="s">
        <v>359</v>
      </c>
      <c r="M14" s="79" t="s">
        <v>357</v>
      </c>
      <c r="N14" s="108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E16+E29+E61+E20+E46</f>
        <v>11835.400000000001</v>
      </c>
      <c r="F15" s="8">
        <f>F16+F29+F61+F20+F46</f>
        <v>4896.1</v>
      </c>
      <c r="G15" s="80">
        <f>F15/F324*100</f>
        <v>28.609410059835454</v>
      </c>
      <c r="H15" s="80">
        <f>F15/E15*100</f>
        <v>41.36826807712456</v>
      </c>
      <c r="I15" s="9"/>
      <c r="J15" s="94">
        <f>J16+J29+J61+J20+J46</f>
        <v>12954.7</v>
      </c>
      <c r="K15" s="94">
        <f>K16+K29+K61+K20+K46</f>
        <v>5677.200000000001</v>
      </c>
      <c r="L15" s="80">
        <f>K15/K324*100</f>
        <v>33.826280729768705</v>
      </c>
      <c r="M15" s="80">
        <f>K15/J15*100</f>
        <v>43.82347719360541</v>
      </c>
      <c r="N15" s="80">
        <f>F15/K15*100</f>
        <v>86.24145705629536</v>
      </c>
    </row>
    <row r="16" spans="1:14" s="4" customFormat="1" ht="39">
      <c r="A16" s="10" t="s">
        <v>310</v>
      </c>
      <c r="B16" s="11" t="s">
        <v>133</v>
      </c>
      <c r="C16" s="12" t="s">
        <v>73</v>
      </c>
      <c r="D16" s="12" t="s">
        <v>58</v>
      </c>
      <c r="E16" s="13">
        <v>1424.4</v>
      </c>
      <c r="F16" s="89">
        <v>621.2</v>
      </c>
      <c r="G16" s="13"/>
      <c r="H16" s="85">
        <f aca="true" t="shared" si="0" ref="H16:H46">F16/E16*100</f>
        <v>43.6113451277731</v>
      </c>
      <c r="I16" s="14"/>
      <c r="J16" s="89">
        <v>1418.4</v>
      </c>
      <c r="K16" s="89">
        <v>518.7</v>
      </c>
      <c r="L16" s="13"/>
      <c r="M16" s="85">
        <f aca="true" t="shared" si="1" ref="M16:M29">K16/J16*100</f>
        <v>36.56937394247039</v>
      </c>
      <c r="N16" s="13"/>
    </row>
    <row r="17" spans="1:14" s="4" customFormat="1" ht="52.5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1986</v>
      </c>
      <c r="F20" s="89">
        <v>868.1</v>
      </c>
      <c r="G20" s="13"/>
      <c r="H20" s="85">
        <f t="shared" si="0"/>
        <v>43.710976837865054</v>
      </c>
      <c r="I20" s="14"/>
      <c r="J20" s="89">
        <v>1899.5</v>
      </c>
      <c r="K20" s="89">
        <v>811.1</v>
      </c>
      <c r="L20" s="13"/>
      <c r="M20" s="85">
        <f t="shared" si="1"/>
        <v>42.70071071334562</v>
      </c>
      <c r="N20" s="13"/>
    </row>
    <row r="21" spans="1:14" s="4" customFormat="1" ht="52.5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5"/>
      <c r="K22" s="95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5"/>
      <c r="K23" s="95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140</v>
      </c>
      <c r="B26" s="12" t="s">
        <v>72</v>
      </c>
      <c r="C26" s="12" t="s">
        <v>232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140</v>
      </c>
      <c r="B28" s="12" t="s">
        <v>72</v>
      </c>
      <c r="C28" s="24" t="s">
        <v>236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7940.2</v>
      </c>
      <c r="F29" s="89">
        <v>3314.9</v>
      </c>
      <c r="G29" s="13"/>
      <c r="H29" s="85">
        <f t="shared" si="0"/>
        <v>41.74831868214907</v>
      </c>
      <c r="I29" s="14"/>
      <c r="J29" s="89">
        <v>8200.7</v>
      </c>
      <c r="K29" s="89">
        <v>3736.6</v>
      </c>
      <c r="L29" s="13"/>
      <c r="M29" s="85">
        <f t="shared" si="1"/>
        <v>45.56440303876498</v>
      </c>
      <c r="N29" s="13"/>
    </row>
    <row r="30" spans="1:14" s="4" customFormat="1" ht="52.5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137</v>
      </c>
      <c r="B37" s="12" t="s">
        <v>74</v>
      </c>
      <c r="C37" s="12" t="s">
        <v>233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137</v>
      </c>
      <c r="B39" s="12" t="s">
        <v>74</v>
      </c>
      <c r="C39" s="12" t="s">
        <v>234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137</v>
      </c>
      <c r="B41" s="12" t="s">
        <v>74</v>
      </c>
      <c r="C41" s="12" t="s">
        <v>235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137</v>
      </c>
      <c r="B45" s="12" t="s">
        <v>74</v>
      </c>
      <c r="C45" s="12" t="s">
        <v>236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384.7</v>
      </c>
      <c r="F46" s="89">
        <v>91.9</v>
      </c>
      <c r="G46" s="13"/>
      <c r="H46" s="85">
        <f t="shared" si="0"/>
        <v>23.888744476215233</v>
      </c>
      <c r="I46" s="14"/>
      <c r="J46" s="89">
        <v>1271.6</v>
      </c>
      <c r="K46" s="89">
        <v>610.8</v>
      </c>
      <c r="L46" s="13"/>
      <c r="M46" s="85">
        <f>K46/J46*100</f>
        <v>48.03397294746776</v>
      </c>
      <c r="N46" s="13"/>
    </row>
    <row r="47" spans="1:14" s="4" customFormat="1" ht="66" customHeight="1" hidden="1">
      <c r="A47" s="25" t="s">
        <v>135</v>
      </c>
      <c r="B47" s="12" t="s">
        <v>238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137</v>
      </c>
      <c r="B50" s="12" t="s">
        <v>238</v>
      </c>
      <c r="C50" s="12" t="s">
        <v>232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137</v>
      </c>
      <c r="B52" s="12" t="s">
        <v>238</v>
      </c>
      <c r="C52" s="12" t="s">
        <v>236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137</v>
      </c>
      <c r="B54" s="12" t="s">
        <v>238</v>
      </c>
      <c r="C54" s="12" t="s">
        <v>297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 hidden="1">
      <c r="A55" s="17" t="s">
        <v>219</v>
      </c>
      <c r="B55" s="12" t="s">
        <v>220</v>
      </c>
      <c r="C55" s="12" t="s">
        <v>221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89"/>
      <c r="K55" s="89"/>
      <c r="L55" s="13"/>
      <c r="M55" s="13"/>
      <c r="N55" s="13"/>
    </row>
    <row r="56" spans="1:14" s="4" customFormat="1" ht="28.5" customHeight="1" hidden="1">
      <c r="A56" s="17" t="s">
        <v>254</v>
      </c>
      <c r="B56" s="12" t="s">
        <v>220</v>
      </c>
      <c r="C56" s="12" t="s">
        <v>255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37.5" customHeight="1" hidden="1">
      <c r="A57" s="17" t="s">
        <v>137</v>
      </c>
      <c r="B57" s="12" t="s">
        <v>220</v>
      </c>
      <c r="C57" s="12" t="s">
        <v>255</v>
      </c>
      <c r="D57" s="12" t="s">
        <v>138</v>
      </c>
      <c r="E57" s="13">
        <v>3881.4</v>
      </c>
      <c r="F57" s="13"/>
      <c r="G57" s="13"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12.75" hidden="1">
      <c r="A58" s="28" t="s">
        <v>76</v>
      </c>
      <c r="B58" s="12" t="s">
        <v>141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71</v>
      </c>
      <c r="B59" s="12" t="s">
        <v>141</v>
      </c>
      <c r="C59" s="12" t="s">
        <v>205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17" t="s">
        <v>142</v>
      </c>
      <c r="B60" s="12" t="s">
        <v>141</v>
      </c>
      <c r="C60" s="12" t="s">
        <v>205</v>
      </c>
      <c r="D60" s="12" t="s">
        <v>143</v>
      </c>
      <c r="E60" s="13">
        <f>62854.3-5771</f>
        <v>57083.3</v>
      </c>
      <c r="F60" s="13"/>
      <c r="G60" s="13"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>
      <c r="A61" s="29" t="s">
        <v>69</v>
      </c>
      <c r="B61" s="12" t="s">
        <v>141</v>
      </c>
      <c r="C61" s="12" t="s">
        <v>73</v>
      </c>
      <c r="D61" s="12" t="s">
        <v>58</v>
      </c>
      <c r="E61" s="13">
        <v>100.1</v>
      </c>
      <c r="F61" s="13"/>
      <c r="G61" s="13"/>
      <c r="H61" s="13"/>
      <c r="I61" s="14"/>
      <c r="J61" s="89">
        <v>164.5</v>
      </c>
      <c r="K61" s="89"/>
      <c r="L61" s="13"/>
      <c r="M61" s="13"/>
      <c r="N61" s="13"/>
    </row>
    <row r="62" spans="1:14" s="4" customFormat="1" ht="12.75" hidden="1">
      <c r="A62" s="28" t="s">
        <v>69</v>
      </c>
      <c r="B62" s="12" t="s">
        <v>75</v>
      </c>
      <c r="C62" s="12" t="s">
        <v>78</v>
      </c>
      <c r="D62" s="12" t="s">
        <v>58</v>
      </c>
      <c r="E62" s="13">
        <f>E63</f>
        <v>15344.6</v>
      </c>
      <c r="F62" s="13"/>
      <c r="G62" s="13">
        <f>G63</f>
        <v>0</v>
      </c>
      <c r="H62" s="69"/>
      <c r="I62" s="14"/>
      <c r="J62" s="89"/>
      <c r="K62" s="89"/>
      <c r="L62" s="13"/>
      <c r="M62" s="13"/>
      <c r="N62" s="13"/>
    </row>
    <row r="63" spans="1:14" s="4" customFormat="1" ht="12.75" hidden="1">
      <c r="A63" s="17" t="s">
        <v>206</v>
      </c>
      <c r="B63" s="12" t="s">
        <v>75</v>
      </c>
      <c r="C63" s="12" t="s">
        <v>207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142</v>
      </c>
      <c r="B64" s="12" t="s">
        <v>75</v>
      </c>
      <c r="C64" s="12" t="s">
        <v>207</v>
      </c>
      <c r="D64" s="12" t="s">
        <v>143</v>
      </c>
      <c r="E64" s="13">
        <f>19861.5-1483.8-3033.1</f>
        <v>15344.6</v>
      </c>
      <c r="F64" s="13"/>
      <c r="G64" s="13">
        <v>0</v>
      </c>
      <c r="H64" s="69"/>
      <c r="I64" s="14"/>
      <c r="J64" s="89"/>
      <c r="K64" s="89"/>
      <c r="L64" s="13"/>
      <c r="M64" s="13"/>
      <c r="N64" s="13"/>
    </row>
    <row r="65" spans="1:14" s="4" customFormat="1" ht="26.25" hidden="1">
      <c r="A65" s="17" t="s">
        <v>45</v>
      </c>
      <c r="B65" s="12" t="s">
        <v>214</v>
      </c>
      <c r="C65" s="12" t="s">
        <v>46</v>
      </c>
      <c r="D65" s="12" t="s">
        <v>58</v>
      </c>
      <c r="E65" s="13">
        <f>E66</f>
        <v>935</v>
      </c>
      <c r="F65" s="13">
        <f>F66</f>
        <v>935</v>
      </c>
      <c r="G65" s="13">
        <f>G66</f>
        <v>0</v>
      </c>
      <c r="H65" s="69"/>
      <c r="I65" s="14"/>
      <c r="J65" s="89"/>
      <c r="K65" s="89"/>
      <c r="L65" s="13"/>
      <c r="M65" s="13">
        <f>M66</f>
        <v>0</v>
      </c>
      <c r="N65" s="13"/>
    </row>
    <row r="66" spans="1:14" s="4" customFormat="1" ht="26.25" hidden="1">
      <c r="A66" s="17" t="s">
        <v>137</v>
      </c>
      <c r="B66" s="12" t="s">
        <v>214</v>
      </c>
      <c r="C66" s="12" t="s">
        <v>46</v>
      </c>
      <c r="D66" s="12" t="s">
        <v>138</v>
      </c>
      <c r="E66" s="13">
        <v>935</v>
      </c>
      <c r="F66" s="13">
        <v>935</v>
      </c>
      <c r="G66" s="13">
        <v>0</v>
      </c>
      <c r="H66" s="69"/>
      <c r="I66" s="14"/>
      <c r="J66" s="89"/>
      <c r="K66" s="89"/>
      <c r="L66" s="13"/>
      <c r="M66" s="13">
        <v>0</v>
      </c>
      <c r="N66" s="13"/>
    </row>
    <row r="67" spans="1:14" s="4" customFormat="1" ht="26.25" hidden="1">
      <c r="A67" s="17" t="s">
        <v>215</v>
      </c>
      <c r="B67" s="12" t="s">
        <v>214</v>
      </c>
      <c r="C67" s="12" t="s">
        <v>217</v>
      </c>
      <c r="D67" s="12" t="s">
        <v>58</v>
      </c>
      <c r="E67" s="13">
        <f>E68</f>
        <v>20350.9</v>
      </c>
      <c r="F67" s="13"/>
      <c r="G67" s="13">
        <f>G68</f>
        <v>2927.2</v>
      </c>
      <c r="H67" s="69"/>
      <c r="I67" s="14"/>
      <c r="J67" s="89"/>
      <c r="K67" s="89"/>
      <c r="L67" s="13"/>
      <c r="M67" s="13"/>
      <c r="N67" s="13"/>
    </row>
    <row r="68" spans="1:14" s="4" customFormat="1" ht="12.75" hidden="1">
      <c r="A68" s="17" t="s">
        <v>216</v>
      </c>
      <c r="B68" s="12" t="s">
        <v>214</v>
      </c>
      <c r="C68" s="12" t="s">
        <v>218</v>
      </c>
      <c r="D68" s="12" t="s">
        <v>58</v>
      </c>
      <c r="E68" s="13">
        <f>E69+E71+E73</f>
        <v>20350.9</v>
      </c>
      <c r="F68" s="13"/>
      <c r="G68" s="13">
        <f>G69+G71+G73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26.25" hidden="1">
      <c r="A69" s="17" t="s">
        <v>137</v>
      </c>
      <c r="B69" s="12" t="s">
        <v>214</v>
      </c>
      <c r="C69" s="12" t="s">
        <v>218</v>
      </c>
      <c r="D69" s="12" t="s">
        <v>138</v>
      </c>
      <c r="E69" s="13">
        <f>E70</f>
        <v>986.4000000000001</v>
      </c>
      <c r="F69" s="13"/>
      <c r="G69" s="13">
        <f>G70</f>
        <v>406.7</v>
      </c>
      <c r="H69" s="69"/>
      <c r="I69" s="14"/>
      <c r="J69" s="89"/>
      <c r="K69" s="89"/>
      <c r="L69" s="13"/>
      <c r="M69" s="13"/>
      <c r="N69" s="13"/>
    </row>
    <row r="70" spans="1:14" s="4" customFormat="1" ht="39" hidden="1">
      <c r="A70" s="17" t="s">
        <v>263</v>
      </c>
      <c r="B70" s="12" t="s">
        <v>214</v>
      </c>
      <c r="C70" s="12" t="s">
        <v>262</v>
      </c>
      <c r="D70" s="12" t="s">
        <v>138</v>
      </c>
      <c r="E70" s="13">
        <f>-146+1132.4</f>
        <v>986.4000000000001</v>
      </c>
      <c r="F70" s="13"/>
      <c r="G70" s="13"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350</v>
      </c>
      <c r="B71" s="12" t="s">
        <v>214</v>
      </c>
      <c r="C71" s="12" t="s">
        <v>349</v>
      </c>
      <c r="D71" s="12" t="s">
        <v>58</v>
      </c>
      <c r="E71" s="13">
        <f>E72</f>
        <v>16972.5</v>
      </c>
      <c r="F71" s="13"/>
      <c r="G71" s="13">
        <f>G72</f>
        <v>128.5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137</v>
      </c>
      <c r="B72" s="12" t="s">
        <v>214</v>
      </c>
      <c r="C72" s="12" t="s">
        <v>349</v>
      </c>
      <c r="D72" s="12" t="s">
        <v>138</v>
      </c>
      <c r="E72" s="13">
        <f>-40-174.5-819.7-218.4+18225.1</f>
        <v>16972.5</v>
      </c>
      <c r="F72" s="13"/>
      <c r="G72" s="13"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137</v>
      </c>
      <c r="B73" s="12" t="s">
        <v>214</v>
      </c>
      <c r="C73" s="12" t="s">
        <v>218</v>
      </c>
      <c r="D73" s="12" t="s">
        <v>138</v>
      </c>
      <c r="E73" s="30">
        <f>908.2+1483.8</f>
        <v>2392</v>
      </c>
      <c r="F73" s="30"/>
      <c r="G73" s="30">
        <v>2392</v>
      </c>
      <c r="H73" s="71"/>
      <c r="I73" s="52"/>
      <c r="J73" s="96"/>
      <c r="K73" s="96"/>
      <c r="L73" s="30"/>
      <c r="M73" s="13"/>
      <c r="N73" s="13"/>
    </row>
    <row r="74" spans="1:14" s="4" customFormat="1" ht="26.25" hidden="1">
      <c r="A74" s="17" t="s">
        <v>311</v>
      </c>
      <c r="B74" s="12" t="s">
        <v>214</v>
      </c>
      <c r="C74" s="12" t="s">
        <v>257</v>
      </c>
      <c r="D74" s="12" t="s">
        <v>58</v>
      </c>
      <c r="E74" s="13">
        <f>E75</f>
        <v>17202</v>
      </c>
      <c r="F74" s="13"/>
      <c r="G74" s="13">
        <f>G75</f>
        <v>11419.1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91</v>
      </c>
      <c r="B75" s="12" t="s">
        <v>214</v>
      </c>
      <c r="C75" s="12" t="s">
        <v>258</v>
      </c>
      <c r="D75" s="12" t="s">
        <v>163</v>
      </c>
      <c r="E75" s="13">
        <f>E76+E78</f>
        <v>17202</v>
      </c>
      <c r="F75" s="13"/>
      <c r="G75" s="13">
        <f>G76+G78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39" hidden="1">
      <c r="A76" s="22" t="s">
        <v>325</v>
      </c>
      <c r="B76" s="20" t="s">
        <v>214</v>
      </c>
      <c r="C76" s="31" t="s">
        <v>259</v>
      </c>
      <c r="D76" s="31" t="s">
        <v>58</v>
      </c>
      <c r="E76" s="32">
        <f>E77</f>
        <v>2500</v>
      </c>
      <c r="F76" s="32"/>
      <c r="G76" s="32">
        <f>G77</f>
        <v>1304</v>
      </c>
      <c r="H76" s="72"/>
      <c r="I76" s="14"/>
      <c r="J76" s="90"/>
      <c r="K76" s="90"/>
      <c r="L76" s="32"/>
      <c r="M76" s="32"/>
      <c r="N76" s="32"/>
    </row>
    <row r="77" spans="1:14" s="4" customFormat="1" ht="12.75" hidden="1">
      <c r="A77" s="17" t="s">
        <v>164</v>
      </c>
      <c r="B77" s="20" t="s">
        <v>214</v>
      </c>
      <c r="C77" s="31" t="s">
        <v>259</v>
      </c>
      <c r="D77" s="31" t="s">
        <v>163</v>
      </c>
      <c r="E77" s="32">
        <v>2500</v>
      </c>
      <c r="F77" s="32"/>
      <c r="G77" s="32"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26.25" hidden="1">
      <c r="A78" s="17" t="s">
        <v>260</v>
      </c>
      <c r="B78" s="11" t="s">
        <v>214</v>
      </c>
      <c r="C78" s="11" t="s">
        <v>261</v>
      </c>
      <c r="D78" s="11" t="s">
        <v>58</v>
      </c>
      <c r="E78" s="18">
        <f>E79</f>
        <v>14702</v>
      </c>
      <c r="F78" s="18"/>
      <c r="G78" s="18">
        <f>G79</f>
        <v>10115.1</v>
      </c>
      <c r="H78" s="70"/>
      <c r="I78" s="19"/>
      <c r="J78" s="91"/>
      <c r="K78" s="91"/>
      <c r="L78" s="18"/>
      <c r="M78" s="18"/>
      <c r="N78" s="18"/>
    </row>
    <row r="79" spans="1:14" s="4" customFormat="1" ht="12.75" hidden="1">
      <c r="A79" s="17" t="s">
        <v>164</v>
      </c>
      <c r="B79" s="11" t="s">
        <v>214</v>
      </c>
      <c r="C79" s="11" t="s">
        <v>261</v>
      </c>
      <c r="D79" s="11" t="s">
        <v>163</v>
      </c>
      <c r="E79" s="18">
        <f>685+2520+11497</f>
        <v>14702</v>
      </c>
      <c r="F79" s="18"/>
      <c r="G79" s="18"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>
      <c r="A80" s="33" t="s">
        <v>122</v>
      </c>
      <c r="B80" s="34" t="s">
        <v>123</v>
      </c>
      <c r="C80" s="34" t="s">
        <v>73</v>
      </c>
      <c r="D80" s="34" t="s">
        <v>58</v>
      </c>
      <c r="E80" s="35">
        <f>E81</f>
        <v>522</v>
      </c>
      <c r="F80" s="93">
        <f>F81</f>
        <v>195.8</v>
      </c>
      <c r="G80" s="81">
        <f>F80/F324*100</f>
        <v>1.1441192969334333</v>
      </c>
      <c r="H80" s="80">
        <f>F80/E80*100</f>
        <v>37.509578544061306</v>
      </c>
      <c r="I80" s="36"/>
      <c r="J80" s="93">
        <f>J81</f>
        <v>478</v>
      </c>
      <c r="K80" s="93">
        <f>K81</f>
        <v>154.9</v>
      </c>
      <c r="L80" s="81">
        <f>K80/K324*100</f>
        <v>0.9229357579513089</v>
      </c>
      <c r="M80" s="81">
        <f>K80/J80*100</f>
        <v>32.40585774058577</v>
      </c>
      <c r="N80" s="80">
        <f>F80/K80*100</f>
        <v>126.40413169786959</v>
      </c>
    </row>
    <row r="81" spans="1:14" s="4" customFormat="1" ht="12.75">
      <c r="A81" s="25" t="s">
        <v>381</v>
      </c>
      <c r="B81" s="12" t="s">
        <v>380</v>
      </c>
      <c r="C81" s="12" t="s">
        <v>73</v>
      </c>
      <c r="D81" s="12" t="s">
        <v>58</v>
      </c>
      <c r="E81" s="13">
        <v>522</v>
      </c>
      <c r="F81" s="89">
        <v>195.8</v>
      </c>
      <c r="G81" s="13"/>
      <c r="H81" s="85">
        <f>F81/E81*100</f>
        <v>37.509578544061306</v>
      </c>
      <c r="I81" s="14"/>
      <c r="J81" s="89">
        <v>478</v>
      </c>
      <c r="K81" s="89">
        <v>154.9</v>
      </c>
      <c r="L81" s="13"/>
      <c r="M81" s="13"/>
      <c r="N81" s="13"/>
    </row>
    <row r="82" spans="1:14" s="4" customFormat="1" ht="26.25" hidden="1">
      <c r="A82" s="17" t="s">
        <v>124</v>
      </c>
      <c r="B82" s="12" t="s">
        <v>144</v>
      </c>
      <c r="C82" s="12" t="s">
        <v>125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126</v>
      </c>
      <c r="B83" s="12" t="s">
        <v>144</v>
      </c>
      <c r="C83" s="12" t="s">
        <v>145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137</v>
      </c>
      <c r="B84" s="12" t="s">
        <v>144</v>
      </c>
      <c r="C84" s="12" t="s">
        <v>145</v>
      </c>
      <c r="D84" s="12" t="s">
        <v>138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626.5</v>
      </c>
      <c r="F85" s="35">
        <f>F107+F114</f>
        <v>188</v>
      </c>
      <c r="G85" s="81">
        <f>F85/F324*100</f>
        <v>1.0985415108451757</v>
      </c>
      <c r="H85" s="80">
        <f>F85/E85*100</f>
        <v>30.007980845969673</v>
      </c>
      <c r="I85" s="36"/>
      <c r="J85" s="93">
        <f>J107+J114</f>
        <v>494.5</v>
      </c>
      <c r="K85" s="93">
        <f>K107+K114</f>
        <v>239.3</v>
      </c>
      <c r="L85" s="81">
        <f>K85/K324*100</f>
        <v>1.4258136015348497</v>
      </c>
      <c r="M85" s="81">
        <f>K85/J85*100</f>
        <v>48.392315470171894</v>
      </c>
      <c r="N85" s="80">
        <f>F85/K85*100</f>
        <v>78.56247388215628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312</v>
      </c>
      <c r="B87" s="31" t="s">
        <v>81</v>
      </c>
      <c r="C87" s="31" t="s">
        <v>159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5"/>
      <c r="K87" s="95"/>
      <c r="L87" s="21"/>
      <c r="M87" s="86" t="e">
        <f t="shared" si="3"/>
        <v>#DIV/0!</v>
      </c>
      <c r="N87" s="21"/>
    </row>
    <row r="88" spans="1:14" s="4" customFormat="1" ht="39" hidden="1">
      <c r="A88" s="16" t="s">
        <v>149</v>
      </c>
      <c r="B88" s="12" t="s">
        <v>81</v>
      </c>
      <c r="C88" s="12" t="s">
        <v>159</v>
      </c>
      <c r="D88" s="11" t="s">
        <v>146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147</v>
      </c>
      <c r="B89" s="12" t="s">
        <v>81</v>
      </c>
      <c r="C89" s="12" t="s">
        <v>148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150</v>
      </c>
      <c r="B90" s="37" t="s">
        <v>81</v>
      </c>
      <c r="C90" s="37" t="s">
        <v>151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7"/>
      <c r="K90" s="97"/>
      <c r="L90" s="38"/>
      <c r="M90" s="86" t="e">
        <f t="shared" si="3"/>
        <v>#DIV/0!</v>
      </c>
      <c r="N90" s="38"/>
    </row>
    <row r="91" spans="1:14" s="4" customFormat="1" ht="39" hidden="1">
      <c r="A91" s="16" t="s">
        <v>149</v>
      </c>
      <c r="B91" s="37" t="s">
        <v>81</v>
      </c>
      <c r="C91" s="37" t="s">
        <v>151</v>
      </c>
      <c r="D91" s="37" t="s">
        <v>146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7"/>
      <c r="K91" s="97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152</v>
      </c>
      <c r="B92" s="37" t="s">
        <v>81</v>
      </c>
      <c r="C92" s="37" t="s">
        <v>153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154</v>
      </c>
      <c r="B93" s="37" t="s">
        <v>81</v>
      </c>
      <c r="C93" s="37" t="s">
        <v>155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39" hidden="1">
      <c r="A94" s="16" t="s">
        <v>149</v>
      </c>
      <c r="B94" s="37" t="s">
        <v>81</v>
      </c>
      <c r="C94" s="37" t="s">
        <v>155</v>
      </c>
      <c r="D94" s="37" t="s">
        <v>146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98"/>
      <c r="K94" s="98"/>
      <c r="L94" s="39"/>
      <c r="M94" s="86" t="e">
        <f t="shared" si="3"/>
        <v>#DIV/0!</v>
      </c>
      <c r="N94" s="38"/>
    </row>
    <row r="95" spans="1:14" s="4" customFormat="1" ht="39" hidden="1">
      <c r="A95" s="17" t="s">
        <v>156</v>
      </c>
      <c r="B95" s="12" t="s">
        <v>81</v>
      </c>
      <c r="C95" s="12" t="s">
        <v>198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149</v>
      </c>
      <c r="B96" s="31" t="s">
        <v>81</v>
      </c>
      <c r="C96" s="31" t="s">
        <v>198</v>
      </c>
      <c r="D96" s="20" t="s">
        <v>146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5"/>
      <c r="K96" s="95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5"/>
      <c r="K97" s="95"/>
      <c r="L97" s="21"/>
      <c r="M97" s="86" t="e">
        <f t="shared" si="3"/>
        <v>#DIV/0!</v>
      </c>
      <c r="N97" s="21"/>
    </row>
    <row r="98" spans="1:14" s="4" customFormat="1" ht="39" hidden="1">
      <c r="A98" s="16" t="s">
        <v>149</v>
      </c>
      <c r="B98" s="31" t="s">
        <v>81</v>
      </c>
      <c r="C98" s="31" t="s">
        <v>31</v>
      </c>
      <c r="D98" s="20" t="s">
        <v>146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99"/>
      <c r="K98" s="99"/>
      <c r="L98" s="40"/>
      <c r="M98" s="86" t="e">
        <f t="shared" si="3"/>
        <v>#DIV/0!</v>
      </c>
      <c r="N98" s="21"/>
    </row>
    <row r="99" spans="1:14" s="4" customFormat="1" ht="39" hidden="1">
      <c r="A99" s="17" t="s">
        <v>128</v>
      </c>
      <c r="B99" s="31" t="s">
        <v>81</v>
      </c>
      <c r="C99" s="31" t="s">
        <v>157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158</v>
      </c>
      <c r="B100" s="31" t="s">
        <v>81</v>
      </c>
      <c r="C100" s="31" t="s">
        <v>157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5"/>
      <c r="K100" s="95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208</v>
      </c>
      <c r="B101" s="31" t="s">
        <v>81</v>
      </c>
      <c r="C101" s="31" t="s">
        <v>209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149</v>
      </c>
      <c r="B104" s="31" t="s">
        <v>81</v>
      </c>
      <c r="C104" s="31" t="s">
        <v>266</v>
      </c>
      <c r="D104" s="20" t="s">
        <v>146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149</v>
      </c>
      <c r="B106" s="31" t="s">
        <v>81</v>
      </c>
      <c r="C106" s="31" t="s">
        <v>268</v>
      </c>
      <c r="D106" s="20" t="s">
        <v>146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39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341.5</v>
      </c>
      <c r="F107" s="41">
        <v>167</v>
      </c>
      <c r="G107" s="41"/>
      <c r="H107" s="85">
        <f t="shared" si="2"/>
        <v>48.90190336749634</v>
      </c>
      <c r="I107" s="78"/>
      <c r="J107" s="100">
        <v>309.5</v>
      </c>
      <c r="K107" s="100">
        <v>146.3</v>
      </c>
      <c r="L107" s="41"/>
      <c r="M107" s="86">
        <f t="shared" si="3"/>
        <v>47.269789983844916</v>
      </c>
      <c r="N107" s="18"/>
    </row>
    <row r="108" spans="1:14" s="4" customFormat="1" ht="39" hidden="1">
      <c r="A108" s="42" t="s">
        <v>121</v>
      </c>
      <c r="B108" s="37" t="s">
        <v>84</v>
      </c>
      <c r="C108" s="37" t="s">
        <v>120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98"/>
      <c r="K108" s="98"/>
      <c r="L108" s="39"/>
      <c r="M108" s="38"/>
      <c r="N108" s="38"/>
    </row>
    <row r="109" spans="1:14" s="4" customFormat="1" ht="39" hidden="1">
      <c r="A109" s="16" t="s">
        <v>119</v>
      </c>
      <c r="B109" s="37" t="s">
        <v>84</v>
      </c>
      <c r="C109" s="37" t="s">
        <v>160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7"/>
      <c r="K109" s="97"/>
      <c r="L109" s="38"/>
      <c r="M109" s="38"/>
      <c r="N109" s="38"/>
    </row>
    <row r="110" spans="1:14" s="4" customFormat="1" ht="26.25" hidden="1">
      <c r="A110" s="16" t="s">
        <v>137</v>
      </c>
      <c r="B110" s="37" t="s">
        <v>84</v>
      </c>
      <c r="C110" s="37" t="s">
        <v>160</v>
      </c>
      <c r="D110" s="37" t="s">
        <v>138</v>
      </c>
      <c r="E110" s="38">
        <f>-685+2649.6+3033.1</f>
        <v>4997.7</v>
      </c>
      <c r="F110" s="38"/>
      <c r="G110" s="38">
        <v>4997.7</v>
      </c>
      <c r="H110" s="73"/>
      <c r="I110" s="14"/>
      <c r="J110" s="97"/>
      <c r="K110" s="97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161</v>
      </c>
      <c r="B112" s="12" t="s">
        <v>84</v>
      </c>
      <c r="C112" s="12" t="s">
        <v>162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137</v>
      </c>
      <c r="B113" s="12" t="s">
        <v>84</v>
      </c>
      <c r="C113" s="12" t="s">
        <v>162</v>
      </c>
      <c r="D113" s="12" t="s">
        <v>138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285</v>
      </c>
      <c r="F114" s="13">
        <v>21</v>
      </c>
      <c r="G114" s="13"/>
      <c r="H114" s="13"/>
      <c r="I114" s="14"/>
      <c r="J114" s="89">
        <v>185</v>
      </c>
      <c r="K114" s="89">
        <v>93</v>
      </c>
      <c r="L114" s="13"/>
      <c r="M114" s="13"/>
      <c r="N114" s="13"/>
    </row>
    <row r="115" spans="1:14" s="4" customFormat="1" ht="39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142</v>
      </c>
      <c r="B116" s="12" t="s">
        <v>316</v>
      </c>
      <c r="C116" s="12" t="s">
        <v>319</v>
      </c>
      <c r="D116" s="12" t="s">
        <v>143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164</v>
      </c>
      <c r="B119" s="12" t="s">
        <v>316</v>
      </c>
      <c r="C119" s="12" t="s">
        <v>352</v>
      </c>
      <c r="D119" s="12" t="s">
        <v>163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137</v>
      </c>
      <c r="B121" s="31" t="s">
        <v>316</v>
      </c>
      <c r="C121" s="12" t="s">
        <v>35</v>
      </c>
      <c r="D121" s="12" t="s">
        <v>138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208</v>
      </c>
      <c r="B122" s="31" t="s">
        <v>316</v>
      </c>
      <c r="C122" s="12" t="s">
        <v>209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149</v>
      </c>
      <c r="B125" s="31" t="s">
        <v>316</v>
      </c>
      <c r="C125" s="12" t="s">
        <v>42</v>
      </c>
      <c r="D125" s="12" t="s">
        <v>146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146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149</v>
      </c>
      <c r="B127" s="31" t="s">
        <v>316</v>
      </c>
      <c r="C127" s="12" t="s">
        <v>44</v>
      </c>
      <c r="D127" s="12" t="s">
        <v>146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E129+E136</f>
        <v>6194.8</v>
      </c>
      <c r="F128" s="35">
        <f>F129+F136</f>
        <v>1868.8</v>
      </c>
      <c r="G128" s="81">
        <f>F128/F324*100</f>
        <v>10.919970082273748</v>
      </c>
      <c r="H128" s="80">
        <f>F128/E128*100</f>
        <v>30.16723703751533</v>
      </c>
      <c r="I128" s="36"/>
      <c r="J128" s="93">
        <f>J129+J136</f>
        <v>5699.7</v>
      </c>
      <c r="K128" s="93">
        <f>K129+K136</f>
        <v>3115.9</v>
      </c>
      <c r="L128" s="81">
        <f>K128/K324*100</f>
        <v>18.56536816139757</v>
      </c>
      <c r="M128" s="81">
        <f>K128/J128*100</f>
        <v>54.66778953278243</v>
      </c>
      <c r="N128" s="80">
        <f>F128/K128*100</f>
        <v>59.97625084245322</v>
      </c>
    </row>
    <row r="129" spans="1:14" s="4" customFormat="1" ht="12.75">
      <c r="A129" s="25" t="s">
        <v>374</v>
      </c>
      <c r="B129" s="31" t="s">
        <v>375</v>
      </c>
      <c r="C129" s="31" t="s">
        <v>73</v>
      </c>
      <c r="D129" s="31" t="s">
        <v>58</v>
      </c>
      <c r="E129" s="32">
        <v>4863.8</v>
      </c>
      <c r="F129" s="90">
        <v>1812.8</v>
      </c>
      <c r="G129" s="32"/>
      <c r="H129" s="85">
        <f aca="true" t="shared" si="4" ref="H129:H136">F129/E129*100</f>
        <v>37.271269377852704</v>
      </c>
      <c r="I129" s="14"/>
      <c r="J129" s="90">
        <v>4800.2</v>
      </c>
      <c r="K129" s="90">
        <v>2620.9</v>
      </c>
      <c r="L129" s="32"/>
      <c r="M129" s="86">
        <f aca="true" t="shared" si="5" ref="M129:M136">K129/J129*100</f>
        <v>54.59980834131911</v>
      </c>
      <c r="N129" s="32"/>
    </row>
    <row r="130" spans="1:14" s="4" customFormat="1" ht="12.75" hidden="1">
      <c r="A130" s="17" t="s">
        <v>227</v>
      </c>
      <c r="B130" s="31" t="s">
        <v>127</v>
      </c>
      <c r="C130" s="31" t="s">
        <v>228</v>
      </c>
      <c r="D130" s="31" t="s">
        <v>58</v>
      </c>
      <c r="E130" s="32">
        <f>E131+E133</f>
        <v>71369.2</v>
      </c>
      <c r="F130" s="32">
        <f>F131+F133</f>
        <v>0</v>
      </c>
      <c r="G130" s="32">
        <f>G131+G133</f>
        <v>45282.5</v>
      </c>
      <c r="H130" s="85">
        <f t="shared" si="4"/>
        <v>0</v>
      </c>
      <c r="I130" s="14"/>
      <c r="J130" s="90"/>
      <c r="K130" s="90"/>
      <c r="L130" s="32"/>
      <c r="M130" s="86" t="e">
        <f t="shared" si="5"/>
        <v>#DIV/0!</v>
      </c>
      <c r="N130" s="32"/>
    </row>
    <row r="131" spans="1:14" s="4" customFormat="1" ht="26.25" hidden="1">
      <c r="A131" s="17" t="s">
        <v>168</v>
      </c>
      <c r="B131" s="31" t="s">
        <v>127</v>
      </c>
      <c r="C131" s="31" t="s">
        <v>229</v>
      </c>
      <c r="D131" s="31" t="s">
        <v>58</v>
      </c>
      <c r="E131" s="32">
        <f>E132</f>
        <v>69505.2</v>
      </c>
      <c r="F131" s="32"/>
      <c r="G131" s="32">
        <f>G132</f>
        <v>45282.5</v>
      </c>
      <c r="H131" s="85">
        <f t="shared" si="4"/>
        <v>0</v>
      </c>
      <c r="I131" s="14"/>
      <c r="J131" s="90"/>
      <c r="K131" s="90"/>
      <c r="L131" s="32"/>
      <c r="M131" s="86" t="e">
        <f t="shared" si="5"/>
        <v>#DIV/0!</v>
      </c>
      <c r="N131" s="32"/>
    </row>
    <row r="132" spans="1:14" s="4" customFormat="1" ht="12.75" hidden="1">
      <c r="A132" s="17" t="s">
        <v>165</v>
      </c>
      <c r="B132" s="31" t="s">
        <v>127</v>
      </c>
      <c r="C132" s="31" t="s">
        <v>229</v>
      </c>
      <c r="D132" s="31" t="s">
        <v>166</v>
      </c>
      <c r="E132" s="32">
        <v>69505.2</v>
      </c>
      <c r="F132" s="32"/>
      <c r="G132" s="32"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78.75" hidden="1">
      <c r="A133" s="17" t="s">
        <v>222</v>
      </c>
      <c r="B133" s="31" t="s">
        <v>127</v>
      </c>
      <c r="C133" s="31" t="s">
        <v>230</v>
      </c>
      <c r="D133" s="31" t="s">
        <v>58</v>
      </c>
      <c r="E133" s="32">
        <f aca="true" t="shared" si="6" ref="E133:G134">E134</f>
        <v>1864</v>
      </c>
      <c r="F133" s="32">
        <f t="shared" si="6"/>
        <v>0</v>
      </c>
      <c r="G133" s="32">
        <f t="shared" si="6"/>
        <v>0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26.2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 t="shared" si="6"/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12.75" hidden="1">
      <c r="A135" s="17" t="s">
        <v>354</v>
      </c>
      <c r="B135" s="31" t="s">
        <v>127</v>
      </c>
      <c r="C135" s="31" t="s">
        <v>230</v>
      </c>
      <c r="D135" s="31" t="s">
        <v>143</v>
      </c>
      <c r="E135" s="32">
        <v>1864</v>
      </c>
      <c r="F135" s="32">
        <v>0</v>
      </c>
      <c r="G135" s="32"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>
      <c r="A136" s="25" t="s">
        <v>117</v>
      </c>
      <c r="B136" s="31" t="s">
        <v>167</v>
      </c>
      <c r="C136" s="31" t="s">
        <v>73</v>
      </c>
      <c r="D136" s="31" t="s">
        <v>58</v>
      </c>
      <c r="E136" s="32">
        <v>1331</v>
      </c>
      <c r="F136" s="32">
        <v>56</v>
      </c>
      <c r="G136" s="32"/>
      <c r="H136" s="85">
        <f t="shared" si="4"/>
        <v>4.207362885048836</v>
      </c>
      <c r="I136" s="14"/>
      <c r="J136" s="90">
        <v>899.5</v>
      </c>
      <c r="K136" s="90">
        <v>495</v>
      </c>
      <c r="L136" s="32"/>
      <c r="M136" s="86">
        <f t="shared" si="5"/>
        <v>55.03057254030017</v>
      </c>
      <c r="N136" s="32"/>
    </row>
    <row r="137" spans="1:14" s="4" customFormat="1" ht="26.25" hidden="1">
      <c r="A137" s="17" t="s">
        <v>28</v>
      </c>
      <c r="B137" s="31" t="s">
        <v>167</v>
      </c>
      <c r="C137" s="31" t="s">
        <v>29</v>
      </c>
      <c r="D137" s="31" t="s">
        <v>58</v>
      </c>
      <c r="E137" s="46">
        <f>E138</f>
        <v>6637</v>
      </c>
      <c r="F137" s="46"/>
      <c r="G137" s="46">
        <f>G138</f>
        <v>6637</v>
      </c>
      <c r="H137" s="75"/>
      <c r="I137" s="52"/>
      <c r="J137" s="101"/>
      <c r="K137" s="101"/>
      <c r="L137" s="46"/>
      <c r="M137" s="32"/>
      <c r="N137" s="32"/>
    </row>
    <row r="138" spans="1:14" s="4" customFormat="1" ht="26.25" hidden="1">
      <c r="A138" s="16" t="s">
        <v>137</v>
      </c>
      <c r="B138" s="31" t="s">
        <v>167</v>
      </c>
      <c r="C138" s="31" t="s">
        <v>29</v>
      </c>
      <c r="D138" s="31" t="s">
        <v>138</v>
      </c>
      <c r="E138" s="46">
        <f>5184.1+1452.9</f>
        <v>6637</v>
      </c>
      <c r="F138" s="46"/>
      <c r="G138" s="46">
        <v>6637</v>
      </c>
      <c r="H138" s="75"/>
      <c r="I138" s="52"/>
      <c r="J138" s="101"/>
      <c r="K138" s="101"/>
      <c r="L138" s="46"/>
      <c r="M138" s="32"/>
      <c r="N138" s="32"/>
    </row>
    <row r="139" spans="1:14" s="4" customFormat="1" ht="26.25" hidden="1">
      <c r="A139" s="17" t="s">
        <v>308</v>
      </c>
      <c r="B139" s="31" t="s">
        <v>167</v>
      </c>
      <c r="C139" s="31" t="s">
        <v>309</v>
      </c>
      <c r="D139" s="31" t="s">
        <v>58</v>
      </c>
      <c r="E139" s="32">
        <f>E140</f>
        <v>437.0999999999999</v>
      </c>
      <c r="F139" s="32"/>
      <c r="G139" s="32">
        <f>G140</f>
        <v>0</v>
      </c>
      <c r="H139" s="72"/>
      <c r="I139" s="14"/>
      <c r="J139" s="90"/>
      <c r="K139" s="90"/>
      <c r="L139" s="32"/>
      <c r="M139" s="32"/>
      <c r="N139" s="32"/>
    </row>
    <row r="140" spans="1:14" s="4" customFormat="1" ht="26.25" hidden="1">
      <c r="A140" s="16" t="s">
        <v>137</v>
      </c>
      <c r="B140" s="31" t="s">
        <v>167</v>
      </c>
      <c r="C140" s="31" t="s">
        <v>309</v>
      </c>
      <c r="D140" s="31" t="s">
        <v>138</v>
      </c>
      <c r="E140" s="32">
        <f>1890-1452.9</f>
        <v>437.0999999999999</v>
      </c>
      <c r="F140" s="32"/>
      <c r="G140" s="32">
        <v>0</v>
      </c>
      <c r="H140" s="72"/>
      <c r="I140" s="14"/>
      <c r="J140" s="90"/>
      <c r="K140" s="90"/>
      <c r="L140" s="32"/>
      <c r="M140" s="32"/>
      <c r="N140" s="32"/>
    </row>
    <row r="141" spans="1:14" s="4" customFormat="1" ht="26.25" hidden="1">
      <c r="A141" s="16" t="s">
        <v>269</v>
      </c>
      <c r="B141" s="31" t="s">
        <v>167</v>
      </c>
      <c r="C141" s="31" t="s">
        <v>270</v>
      </c>
      <c r="D141" s="31" t="s">
        <v>58</v>
      </c>
      <c r="E141" s="32">
        <f>E142</f>
        <v>4000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137</v>
      </c>
      <c r="B142" s="31" t="s">
        <v>167</v>
      </c>
      <c r="C142" s="31" t="s">
        <v>270</v>
      </c>
      <c r="D142" s="31" t="s">
        <v>138</v>
      </c>
      <c r="E142" s="32">
        <v>4000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12.75" hidden="1">
      <c r="A143" s="16" t="s">
        <v>36</v>
      </c>
      <c r="B143" s="31" t="s">
        <v>167</v>
      </c>
      <c r="C143" s="31" t="s">
        <v>37</v>
      </c>
      <c r="D143" s="31" t="s">
        <v>58</v>
      </c>
      <c r="E143" s="32">
        <f>E144</f>
        <v>3400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39" hidden="1">
      <c r="A144" s="16" t="s">
        <v>38</v>
      </c>
      <c r="B144" s="31" t="s">
        <v>167</v>
      </c>
      <c r="C144" s="31" t="s">
        <v>39</v>
      </c>
      <c r="D144" s="31" t="s">
        <v>58</v>
      </c>
      <c r="E144" s="32">
        <f>E145</f>
        <v>3400</v>
      </c>
      <c r="F144" s="32"/>
      <c r="G144" s="32">
        <f>G145</f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354</v>
      </c>
      <c r="B145" s="31" t="s">
        <v>167</v>
      </c>
      <c r="C145" s="31" t="s">
        <v>39</v>
      </c>
      <c r="D145" s="31" t="s">
        <v>143</v>
      </c>
      <c r="E145" s="32">
        <v>3400</v>
      </c>
      <c r="F145" s="32"/>
      <c r="G145" s="32"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12.75" hidden="1">
      <c r="A146" s="16" t="s">
        <v>208</v>
      </c>
      <c r="B146" s="31" t="s">
        <v>167</v>
      </c>
      <c r="C146" s="31" t="s">
        <v>209</v>
      </c>
      <c r="D146" s="31" t="s">
        <v>58</v>
      </c>
      <c r="E146" s="32">
        <f>E147</f>
        <v>1200</v>
      </c>
      <c r="F146" s="32"/>
      <c r="G146" s="32">
        <f>G147</f>
        <v>200</v>
      </c>
      <c r="H146" s="72"/>
      <c r="I146" s="14"/>
      <c r="J146" s="90"/>
      <c r="K146" s="90"/>
      <c r="L146" s="32"/>
      <c r="M146" s="32"/>
      <c r="N146" s="32"/>
    </row>
    <row r="147" spans="1:14" s="4" customFormat="1" ht="66" hidden="1">
      <c r="A147" s="16" t="s">
        <v>282</v>
      </c>
      <c r="B147" s="31" t="s">
        <v>167</v>
      </c>
      <c r="C147" s="31" t="s">
        <v>283</v>
      </c>
      <c r="D147" s="31" t="s">
        <v>58</v>
      </c>
      <c r="E147" s="32">
        <f>E148</f>
        <v>1200</v>
      </c>
      <c r="F147" s="32"/>
      <c r="G147" s="32">
        <f>G148</f>
        <v>200</v>
      </c>
      <c r="H147" s="72"/>
      <c r="I147" s="14"/>
      <c r="J147" s="90"/>
      <c r="K147" s="90"/>
      <c r="L147" s="32"/>
      <c r="M147" s="32"/>
      <c r="N147" s="32"/>
    </row>
    <row r="148" spans="1:14" s="4" customFormat="1" ht="26.25" hidden="1">
      <c r="A148" s="16" t="s">
        <v>137</v>
      </c>
      <c r="B148" s="31" t="s">
        <v>167</v>
      </c>
      <c r="C148" s="31" t="s">
        <v>283</v>
      </c>
      <c r="D148" s="31" t="s">
        <v>138</v>
      </c>
      <c r="E148" s="32">
        <v>1200</v>
      </c>
      <c r="F148" s="32"/>
      <c r="G148" s="32"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12.75">
      <c r="A149" s="33" t="s">
        <v>63</v>
      </c>
      <c r="B149" s="7" t="s">
        <v>60</v>
      </c>
      <c r="C149" s="7" t="s">
        <v>73</v>
      </c>
      <c r="D149" s="7" t="s">
        <v>58</v>
      </c>
      <c r="E149" s="92">
        <f>E152+E151+E150</f>
        <v>14927.099999999999</v>
      </c>
      <c r="F149" s="92">
        <f>F152+F151+F150</f>
        <v>5973.3</v>
      </c>
      <c r="G149" s="82">
        <f>F149/F324*100</f>
        <v>34.90381918474196</v>
      </c>
      <c r="H149" s="80">
        <f>F149/E149*100</f>
        <v>40.016480093253215</v>
      </c>
      <c r="I149" s="36"/>
      <c r="J149" s="92">
        <f>J152+J151+J150</f>
        <v>11501.400000000001</v>
      </c>
      <c r="K149" s="92">
        <f>K152+K151+K150</f>
        <v>3808.3999999999996</v>
      </c>
      <c r="L149" s="82">
        <f>K149/K324*100</f>
        <v>22.691468951463943</v>
      </c>
      <c r="M149" s="82">
        <f>K149/J149*100</f>
        <v>33.11249065331177</v>
      </c>
      <c r="N149" s="80">
        <f>F149/K149*100</f>
        <v>156.84539439134545</v>
      </c>
    </row>
    <row r="150" spans="1:14" s="4" customFormat="1" ht="12.75">
      <c r="A150" s="25" t="s">
        <v>362</v>
      </c>
      <c r="B150" s="31" t="s">
        <v>363</v>
      </c>
      <c r="C150" s="31" t="s">
        <v>73</v>
      </c>
      <c r="D150" s="31" t="s">
        <v>58</v>
      </c>
      <c r="E150" s="32">
        <v>4021.8</v>
      </c>
      <c r="F150" s="90">
        <v>2387.5</v>
      </c>
      <c r="G150" s="82"/>
      <c r="H150" s="80"/>
      <c r="I150" s="36"/>
      <c r="J150" s="90">
        <v>4618.3</v>
      </c>
      <c r="K150" s="90">
        <v>1010</v>
      </c>
      <c r="L150" s="47"/>
      <c r="M150" s="47"/>
      <c r="N150" s="84"/>
    </row>
    <row r="151" spans="1:14" s="4" customFormat="1" ht="12.75">
      <c r="A151" s="25" t="s">
        <v>364</v>
      </c>
      <c r="B151" s="31" t="s">
        <v>365</v>
      </c>
      <c r="C151" s="31" t="s">
        <v>73</v>
      </c>
      <c r="D151" s="31" t="s">
        <v>58</v>
      </c>
      <c r="E151" s="32">
        <v>1669.9</v>
      </c>
      <c r="F151" s="32">
        <v>1019.9</v>
      </c>
      <c r="G151" s="82"/>
      <c r="H151" s="80"/>
      <c r="I151" s="36"/>
      <c r="J151" s="90">
        <v>1619.9</v>
      </c>
      <c r="K151" s="90">
        <v>1363.8</v>
      </c>
      <c r="L151" s="47"/>
      <c r="M151" s="47"/>
      <c r="N151" s="84"/>
    </row>
    <row r="152" spans="1:14" s="4" customFormat="1" ht="12.75">
      <c r="A152" s="25" t="s">
        <v>14</v>
      </c>
      <c r="B152" s="31" t="s">
        <v>15</v>
      </c>
      <c r="C152" s="31" t="s">
        <v>73</v>
      </c>
      <c r="D152" s="31" t="s">
        <v>58</v>
      </c>
      <c r="E152" s="90">
        <v>9235.4</v>
      </c>
      <c r="F152" s="32">
        <v>2565.9</v>
      </c>
      <c r="G152" s="32"/>
      <c r="H152" s="13"/>
      <c r="I152" s="14"/>
      <c r="J152" s="90">
        <v>5263.2</v>
      </c>
      <c r="K152" s="90">
        <v>1434.6</v>
      </c>
      <c r="L152" s="32"/>
      <c r="M152" s="47"/>
      <c r="N152" s="47"/>
    </row>
    <row r="153" spans="1:14" s="4" customFormat="1" ht="12.75" hidden="1">
      <c r="A153" s="17" t="s">
        <v>14</v>
      </c>
      <c r="B153" s="31" t="s">
        <v>15</v>
      </c>
      <c r="C153" s="31" t="s">
        <v>16</v>
      </c>
      <c r="D153" s="31" t="s">
        <v>58</v>
      </c>
      <c r="E153" s="32">
        <f>E156+E154</f>
        <v>12206.9</v>
      </c>
      <c r="F153" s="47"/>
      <c r="G153" s="32">
        <f>G156+G154</f>
        <v>99.9</v>
      </c>
      <c r="H153" s="72"/>
      <c r="I153" s="14"/>
      <c r="J153" s="90"/>
      <c r="K153" s="90"/>
      <c r="L153" s="32"/>
      <c r="M153" s="47"/>
      <c r="N153" s="47"/>
    </row>
    <row r="154" spans="1:14" s="4" customFormat="1" ht="12.75" hidden="1">
      <c r="A154" s="17" t="s">
        <v>47</v>
      </c>
      <c r="B154" s="31" t="s">
        <v>15</v>
      </c>
      <c r="C154" s="31" t="s">
        <v>48</v>
      </c>
      <c r="D154" s="31" t="s">
        <v>58</v>
      </c>
      <c r="E154" s="32">
        <f>E155</f>
        <v>12107</v>
      </c>
      <c r="F154" s="47"/>
      <c r="G154" s="32">
        <f>G155</f>
        <v>0</v>
      </c>
      <c r="H154" s="72"/>
      <c r="I154" s="14"/>
      <c r="J154" s="90"/>
      <c r="K154" s="90"/>
      <c r="L154" s="32"/>
      <c r="M154" s="47"/>
      <c r="N154" s="47"/>
    </row>
    <row r="155" spans="1:14" s="4" customFormat="1" ht="26.25" hidden="1">
      <c r="A155" s="17" t="s">
        <v>137</v>
      </c>
      <c r="B155" s="31" t="s">
        <v>15</v>
      </c>
      <c r="C155" s="31" t="s">
        <v>48</v>
      </c>
      <c r="D155" s="31" t="s">
        <v>138</v>
      </c>
      <c r="E155" s="32">
        <v>12107</v>
      </c>
      <c r="F155" s="47"/>
      <c r="G155" s="32">
        <v>0</v>
      </c>
      <c r="H155" s="72"/>
      <c r="I155" s="14"/>
      <c r="J155" s="90"/>
      <c r="K155" s="90"/>
      <c r="L155" s="32"/>
      <c r="M155" s="47"/>
      <c r="N155" s="47"/>
    </row>
    <row r="156" spans="1:14" s="4" customFormat="1" ht="26.25" hidden="1">
      <c r="A156" s="17" t="s">
        <v>17</v>
      </c>
      <c r="B156" s="31" t="s">
        <v>15</v>
      </c>
      <c r="C156" s="31" t="s">
        <v>18</v>
      </c>
      <c r="D156" s="31" t="s">
        <v>58</v>
      </c>
      <c r="E156" s="32">
        <f>E157</f>
        <v>99.9</v>
      </c>
      <c r="F156" s="47"/>
      <c r="G156" s="32">
        <f>G157</f>
        <v>99.9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6" t="s">
        <v>137</v>
      </c>
      <c r="B157" s="31" t="s">
        <v>15</v>
      </c>
      <c r="C157" s="31" t="s">
        <v>18</v>
      </c>
      <c r="D157" s="31" t="s">
        <v>138</v>
      </c>
      <c r="E157" s="32">
        <v>99.9</v>
      </c>
      <c r="F157" s="47"/>
      <c r="G157" s="32">
        <v>99.9</v>
      </c>
      <c r="H157" s="72"/>
      <c r="I157" s="14"/>
      <c r="J157" s="90"/>
      <c r="K157" s="90"/>
      <c r="L157" s="32"/>
      <c r="M157" s="47"/>
      <c r="N157" s="47"/>
    </row>
    <row r="158" spans="1:14" s="4" customFormat="1" ht="52.5" hidden="1">
      <c r="A158" s="25" t="s">
        <v>135</v>
      </c>
      <c r="B158" s="31" t="s">
        <v>169</v>
      </c>
      <c r="C158" s="31" t="s">
        <v>136</v>
      </c>
      <c r="D158" s="31" t="s">
        <v>58</v>
      </c>
      <c r="E158" s="32">
        <f>E159</f>
        <v>5298</v>
      </c>
      <c r="F158" s="32">
        <f>F159</f>
        <v>5298</v>
      </c>
      <c r="G158" s="32">
        <f>G159</f>
        <v>3588.8999999999996</v>
      </c>
      <c r="H158" s="72"/>
      <c r="I158" s="14"/>
      <c r="J158" s="90"/>
      <c r="K158" s="90"/>
      <c r="L158" s="32"/>
      <c r="M158" s="32">
        <f>M159</f>
        <v>3588.8999999999996</v>
      </c>
      <c r="N158" s="32"/>
    </row>
    <row r="159" spans="1:14" s="4" customFormat="1" ht="12.75" hidden="1">
      <c r="A159" s="17" t="s">
        <v>89</v>
      </c>
      <c r="B159" s="31" t="s">
        <v>169</v>
      </c>
      <c r="C159" s="31" t="s">
        <v>139</v>
      </c>
      <c r="D159" s="31" t="s">
        <v>58</v>
      </c>
      <c r="E159" s="32">
        <f>E160+E162+E164+E166+E168</f>
        <v>5298</v>
      </c>
      <c r="F159" s="32">
        <f>F160+F162+F164+F166+F168</f>
        <v>5298</v>
      </c>
      <c r="G159" s="32">
        <f>G160+G162+G164+G166+G168</f>
        <v>3588.8999999999996</v>
      </c>
      <c r="H159" s="72"/>
      <c r="I159" s="14"/>
      <c r="J159" s="90"/>
      <c r="K159" s="90"/>
      <c r="L159" s="32"/>
      <c r="M159" s="32">
        <f>M160+M162+M164+M166+M168</f>
        <v>3588.8999999999996</v>
      </c>
      <c r="N159" s="32"/>
    </row>
    <row r="160" spans="1:14" s="4" customFormat="1" ht="26.25" hidden="1">
      <c r="A160" s="22" t="s">
        <v>329</v>
      </c>
      <c r="B160" s="31" t="s">
        <v>169</v>
      </c>
      <c r="C160" s="31" t="s">
        <v>233</v>
      </c>
      <c r="D160" s="31" t="s">
        <v>58</v>
      </c>
      <c r="E160" s="32">
        <f>E161</f>
        <v>45</v>
      </c>
      <c r="F160" s="32">
        <f>F161</f>
        <v>45</v>
      </c>
      <c r="G160" s="32">
        <f>G161</f>
        <v>20.3</v>
      </c>
      <c r="H160" s="72"/>
      <c r="I160" s="14"/>
      <c r="J160" s="90"/>
      <c r="K160" s="90"/>
      <c r="L160" s="32"/>
      <c r="M160" s="32">
        <f>M161</f>
        <v>20.3</v>
      </c>
      <c r="N160" s="32"/>
    </row>
    <row r="161" spans="1:14" s="4" customFormat="1" ht="26.25" hidden="1">
      <c r="A161" s="17" t="s">
        <v>137</v>
      </c>
      <c r="B161" s="31" t="s">
        <v>169</v>
      </c>
      <c r="C161" s="31" t="s">
        <v>233</v>
      </c>
      <c r="D161" s="31" t="s">
        <v>138</v>
      </c>
      <c r="E161" s="32">
        <v>45</v>
      </c>
      <c r="F161" s="32">
        <v>45</v>
      </c>
      <c r="G161" s="32">
        <v>20.3</v>
      </c>
      <c r="H161" s="72"/>
      <c r="I161" s="14"/>
      <c r="J161" s="90"/>
      <c r="K161" s="90"/>
      <c r="L161" s="32"/>
      <c r="M161" s="32">
        <v>20.3</v>
      </c>
      <c r="N161" s="32"/>
    </row>
    <row r="162" spans="1:14" s="4" customFormat="1" ht="26.25" hidden="1">
      <c r="A162" s="22" t="s">
        <v>326</v>
      </c>
      <c r="B162" s="31" t="s">
        <v>169</v>
      </c>
      <c r="C162" s="31" t="s">
        <v>234</v>
      </c>
      <c r="D162" s="31" t="s">
        <v>58</v>
      </c>
      <c r="E162" s="32">
        <f>E163</f>
        <v>18</v>
      </c>
      <c r="F162" s="32">
        <f>F163</f>
        <v>18</v>
      </c>
      <c r="G162" s="32">
        <f>G163</f>
        <v>13.8</v>
      </c>
      <c r="H162" s="72"/>
      <c r="I162" s="14"/>
      <c r="J162" s="90"/>
      <c r="K162" s="90"/>
      <c r="L162" s="32"/>
      <c r="M162" s="32">
        <f>M163</f>
        <v>13.8</v>
      </c>
      <c r="N162" s="32"/>
    </row>
    <row r="163" spans="1:14" s="4" customFormat="1" ht="26.25" hidden="1">
      <c r="A163" s="17" t="s">
        <v>137</v>
      </c>
      <c r="B163" s="31" t="s">
        <v>169</v>
      </c>
      <c r="C163" s="31" t="s">
        <v>234</v>
      </c>
      <c r="D163" s="31" t="s">
        <v>138</v>
      </c>
      <c r="E163" s="32">
        <v>18</v>
      </c>
      <c r="F163" s="32">
        <v>18</v>
      </c>
      <c r="G163" s="32">
        <v>13.8</v>
      </c>
      <c r="H163" s="72"/>
      <c r="I163" s="14"/>
      <c r="J163" s="90"/>
      <c r="K163" s="90"/>
      <c r="L163" s="32"/>
      <c r="M163" s="32">
        <v>13.8</v>
      </c>
      <c r="N163" s="32"/>
    </row>
    <row r="164" spans="1:14" s="4" customFormat="1" ht="39" hidden="1">
      <c r="A164" s="22" t="s">
        <v>327</v>
      </c>
      <c r="B164" s="31" t="s">
        <v>169</v>
      </c>
      <c r="C164" s="31" t="s">
        <v>235</v>
      </c>
      <c r="D164" s="31" t="s">
        <v>58</v>
      </c>
      <c r="E164" s="32">
        <f>E165</f>
        <v>0.3</v>
      </c>
      <c r="F164" s="32">
        <f>F165</f>
        <v>0.3</v>
      </c>
      <c r="G164" s="32">
        <f>G165</f>
        <v>0.1</v>
      </c>
      <c r="H164" s="72"/>
      <c r="I164" s="14"/>
      <c r="J164" s="90"/>
      <c r="K164" s="90"/>
      <c r="L164" s="32"/>
      <c r="M164" s="32">
        <f>M165</f>
        <v>0.1</v>
      </c>
      <c r="N164" s="32"/>
    </row>
    <row r="165" spans="1:14" s="4" customFormat="1" ht="26.25" hidden="1">
      <c r="A165" s="17" t="s">
        <v>137</v>
      </c>
      <c r="B165" s="31" t="s">
        <v>169</v>
      </c>
      <c r="C165" s="31" t="s">
        <v>235</v>
      </c>
      <c r="D165" s="31" t="s">
        <v>138</v>
      </c>
      <c r="E165" s="32">
        <v>0.3</v>
      </c>
      <c r="F165" s="32">
        <v>0.3</v>
      </c>
      <c r="G165" s="32">
        <v>0.1</v>
      </c>
      <c r="H165" s="72"/>
      <c r="I165" s="14"/>
      <c r="J165" s="90"/>
      <c r="K165" s="90"/>
      <c r="L165" s="32"/>
      <c r="M165" s="32">
        <v>0.1</v>
      </c>
      <c r="N165" s="32"/>
    </row>
    <row r="166" spans="1:14" s="4" customFormat="1" ht="39" hidden="1">
      <c r="A166" s="22" t="s">
        <v>328</v>
      </c>
      <c r="B166" s="31" t="s">
        <v>169</v>
      </c>
      <c r="C166" s="31" t="s">
        <v>232</v>
      </c>
      <c r="D166" s="31" t="s">
        <v>58</v>
      </c>
      <c r="E166" s="32">
        <f>E167</f>
        <v>20</v>
      </c>
      <c r="F166" s="32">
        <f>F167</f>
        <v>20</v>
      </c>
      <c r="G166" s="32">
        <f>G167</f>
        <v>5.5</v>
      </c>
      <c r="H166" s="72"/>
      <c r="I166" s="14"/>
      <c r="J166" s="90"/>
      <c r="K166" s="90"/>
      <c r="L166" s="32"/>
      <c r="M166" s="32">
        <f>M167</f>
        <v>5.5</v>
      </c>
      <c r="N166" s="32"/>
    </row>
    <row r="167" spans="1:14" s="4" customFormat="1" ht="26.25" hidden="1">
      <c r="A167" s="17" t="s">
        <v>137</v>
      </c>
      <c r="B167" s="31" t="s">
        <v>169</v>
      </c>
      <c r="C167" s="31" t="s">
        <v>232</v>
      </c>
      <c r="D167" s="31" t="s">
        <v>138</v>
      </c>
      <c r="E167" s="32">
        <v>20</v>
      </c>
      <c r="F167" s="32">
        <v>20</v>
      </c>
      <c r="G167" s="32">
        <v>5.5</v>
      </c>
      <c r="H167" s="72"/>
      <c r="I167" s="14"/>
      <c r="J167" s="90"/>
      <c r="K167" s="90"/>
      <c r="L167" s="32"/>
      <c r="M167" s="32">
        <v>5.5</v>
      </c>
      <c r="N167" s="32"/>
    </row>
    <row r="168" spans="1:14" s="4" customFormat="1" ht="26.25" hidden="1">
      <c r="A168" s="22" t="s">
        <v>323</v>
      </c>
      <c r="B168" s="31" t="s">
        <v>169</v>
      </c>
      <c r="C168" s="31" t="s">
        <v>236</v>
      </c>
      <c r="D168" s="31" t="s">
        <v>58</v>
      </c>
      <c r="E168" s="32">
        <f>E169</f>
        <v>5214.7</v>
      </c>
      <c r="F168" s="32">
        <f>F169</f>
        <v>5214.7</v>
      </c>
      <c r="G168" s="32">
        <f>G169</f>
        <v>3549.2</v>
      </c>
      <c r="H168" s="72"/>
      <c r="I168" s="14"/>
      <c r="J168" s="90"/>
      <c r="K168" s="90"/>
      <c r="L168" s="32"/>
      <c r="M168" s="32">
        <f>M169</f>
        <v>3549.2</v>
      </c>
      <c r="N168" s="32"/>
    </row>
    <row r="169" spans="1:14" s="4" customFormat="1" ht="26.25" hidden="1">
      <c r="A169" s="17" t="s">
        <v>137</v>
      </c>
      <c r="B169" s="31" t="s">
        <v>169</v>
      </c>
      <c r="C169" s="31" t="s">
        <v>236</v>
      </c>
      <c r="D169" s="31" t="s">
        <v>138</v>
      </c>
      <c r="E169" s="32">
        <v>5214.7</v>
      </c>
      <c r="F169" s="32">
        <v>5214.7</v>
      </c>
      <c r="G169" s="32">
        <v>3549.2</v>
      </c>
      <c r="H169" s="72"/>
      <c r="I169" s="14"/>
      <c r="J169" s="90"/>
      <c r="K169" s="90"/>
      <c r="L169" s="32"/>
      <c r="M169" s="32">
        <v>3549.2</v>
      </c>
      <c r="N169" s="32"/>
    </row>
    <row r="170" spans="1:14" s="4" customFormat="1" ht="12.75" hidden="1">
      <c r="A170" s="49" t="s">
        <v>208</v>
      </c>
      <c r="B170" s="12" t="s">
        <v>174</v>
      </c>
      <c r="C170" s="12" t="s">
        <v>209</v>
      </c>
      <c r="D170" s="12" t="s">
        <v>58</v>
      </c>
      <c r="E170" s="13">
        <f>E171</f>
        <v>5307</v>
      </c>
      <c r="F170" s="13"/>
      <c r="G170" s="13">
        <f>G171</f>
        <v>1292.1</v>
      </c>
      <c r="H170" s="69"/>
      <c r="I170" s="14"/>
      <c r="J170" s="89"/>
      <c r="K170" s="89"/>
      <c r="L170" s="13"/>
      <c r="M170" s="13"/>
      <c r="N170" s="13"/>
    </row>
    <row r="171" spans="1:14" s="4" customFormat="1" ht="52.5" hidden="1">
      <c r="A171" s="49" t="s">
        <v>298</v>
      </c>
      <c r="B171" s="12" t="s">
        <v>174</v>
      </c>
      <c r="C171" s="12" t="s">
        <v>299</v>
      </c>
      <c r="D171" s="12" t="s">
        <v>58</v>
      </c>
      <c r="E171" s="13">
        <f>E172</f>
        <v>5307</v>
      </c>
      <c r="F171" s="13"/>
      <c r="G171" s="13">
        <f>G172</f>
        <v>1292.1</v>
      </c>
      <c r="H171" s="69"/>
      <c r="I171" s="14"/>
      <c r="J171" s="89"/>
      <c r="K171" s="89"/>
      <c r="L171" s="13"/>
      <c r="M171" s="13"/>
      <c r="N171" s="13"/>
    </row>
    <row r="172" spans="1:14" s="4" customFormat="1" ht="12.75" hidden="1">
      <c r="A172" s="49" t="s">
        <v>92</v>
      </c>
      <c r="B172" s="12" t="s">
        <v>174</v>
      </c>
      <c r="C172" s="12" t="s">
        <v>299</v>
      </c>
      <c r="D172" s="12" t="s">
        <v>64</v>
      </c>
      <c r="E172" s="13">
        <v>5307</v>
      </c>
      <c r="F172" s="13"/>
      <c r="G172" s="13"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12.75">
      <c r="A173" s="33" t="s">
        <v>65</v>
      </c>
      <c r="B173" s="34" t="s">
        <v>61</v>
      </c>
      <c r="C173" s="34" t="s">
        <v>73</v>
      </c>
      <c r="D173" s="34" t="s">
        <v>58</v>
      </c>
      <c r="E173" s="35">
        <f>E174</f>
        <v>104.5</v>
      </c>
      <c r="F173" s="35">
        <f>F174</f>
        <v>13.3</v>
      </c>
      <c r="G173" s="81">
        <f>F173/F324*100</f>
        <v>0.07771596858638743</v>
      </c>
      <c r="H173" s="80">
        <f>F173/E173*100</f>
        <v>12.727272727272728</v>
      </c>
      <c r="I173" s="36"/>
      <c r="J173" s="93">
        <f>J174</f>
        <v>109</v>
      </c>
      <c r="K173" s="93">
        <f>K174</f>
        <v>28.6</v>
      </c>
      <c r="L173" s="81">
        <f>K173/K324*100</f>
        <v>0.17040647306266907</v>
      </c>
      <c r="M173" s="81">
        <f>K173/J173*100</f>
        <v>26.238532110091743</v>
      </c>
      <c r="N173" s="80"/>
    </row>
    <row r="174" spans="1:14" s="4" customFormat="1" ht="12.75">
      <c r="A174" s="29" t="s">
        <v>93</v>
      </c>
      <c r="B174" s="12" t="s">
        <v>62</v>
      </c>
      <c r="C174" s="12" t="s">
        <v>73</v>
      </c>
      <c r="D174" s="12" t="s">
        <v>58</v>
      </c>
      <c r="E174" s="13">
        <v>104.5</v>
      </c>
      <c r="F174" s="13">
        <v>13.3</v>
      </c>
      <c r="G174" s="13"/>
      <c r="H174" s="85">
        <f aca="true" t="shared" si="7" ref="H174:H196">F174/E174*100</f>
        <v>12.727272727272728</v>
      </c>
      <c r="I174" s="14"/>
      <c r="J174" s="89">
        <v>109</v>
      </c>
      <c r="K174" s="89">
        <v>28.6</v>
      </c>
      <c r="L174" s="13"/>
      <c r="M174" s="86">
        <f aca="true" t="shared" si="8" ref="M174:M196">K174/J174*100</f>
        <v>26.238532110091743</v>
      </c>
      <c r="N174" s="13"/>
    </row>
    <row r="175" spans="1:14" s="4" customFormat="1" ht="26.25" hidden="1">
      <c r="A175" s="17" t="s">
        <v>94</v>
      </c>
      <c r="B175" s="12" t="s">
        <v>62</v>
      </c>
      <c r="C175" s="12" t="s">
        <v>95</v>
      </c>
      <c r="D175" s="12" t="s">
        <v>58</v>
      </c>
      <c r="E175" s="13">
        <f>E176+E178</f>
        <v>7117.5</v>
      </c>
      <c r="F175" s="13"/>
      <c r="G175" s="13">
        <f>G176+G178</f>
        <v>3719.2000000000003</v>
      </c>
      <c r="H175" s="85">
        <f t="shared" si="7"/>
        <v>0</v>
      </c>
      <c r="I175" s="14"/>
      <c r="J175" s="89"/>
      <c r="K175" s="89"/>
      <c r="L175" s="13"/>
      <c r="M175" s="86" t="e">
        <f t="shared" si="8"/>
        <v>#DIV/0!</v>
      </c>
      <c r="N175" s="13"/>
    </row>
    <row r="176" spans="1:14" s="4" customFormat="1" ht="12.75" hidden="1">
      <c r="A176" s="17" t="s">
        <v>132</v>
      </c>
      <c r="B176" s="12" t="s">
        <v>62</v>
      </c>
      <c r="C176" s="12" t="s">
        <v>188</v>
      </c>
      <c r="D176" s="12" t="s">
        <v>58</v>
      </c>
      <c r="E176" s="13">
        <f>E177</f>
        <v>1934</v>
      </c>
      <c r="F176" s="13"/>
      <c r="G176" s="13">
        <f>G177</f>
        <v>125.5</v>
      </c>
      <c r="H176" s="85">
        <f t="shared" si="7"/>
        <v>0</v>
      </c>
      <c r="I176" s="14"/>
      <c r="J176" s="89"/>
      <c r="K176" s="89"/>
      <c r="L176" s="13"/>
      <c r="M176" s="86" t="e">
        <f t="shared" si="8"/>
        <v>#DIV/0!</v>
      </c>
      <c r="N176" s="13"/>
    </row>
    <row r="177" spans="1:14" s="4" customFormat="1" ht="12.75" hidden="1">
      <c r="A177" s="17" t="s">
        <v>164</v>
      </c>
      <c r="B177" s="12" t="s">
        <v>62</v>
      </c>
      <c r="C177" s="12" t="s">
        <v>188</v>
      </c>
      <c r="D177" s="12" t="s">
        <v>163</v>
      </c>
      <c r="E177" s="13">
        <f>1727+7+200</f>
        <v>1934</v>
      </c>
      <c r="F177" s="13"/>
      <c r="G177" s="13">
        <v>125.5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26.25" hidden="1">
      <c r="A178" s="17" t="s">
        <v>91</v>
      </c>
      <c r="B178" s="12" t="s">
        <v>62</v>
      </c>
      <c r="C178" s="12" t="s">
        <v>271</v>
      </c>
      <c r="D178" s="12" t="s">
        <v>58</v>
      </c>
      <c r="E178" s="13">
        <f>E179</f>
        <v>5183.5</v>
      </c>
      <c r="F178" s="13"/>
      <c r="G178" s="13">
        <f>G179</f>
        <v>3593.7000000000003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164</v>
      </c>
      <c r="B179" s="12" t="s">
        <v>62</v>
      </c>
      <c r="C179" s="12" t="s">
        <v>271</v>
      </c>
      <c r="D179" s="12" t="s">
        <v>163</v>
      </c>
      <c r="E179" s="13">
        <f>E180+E182+E184+E186</f>
        <v>5183.5</v>
      </c>
      <c r="F179" s="13"/>
      <c r="G179" s="13">
        <f>G180+G182+G184+G186</f>
        <v>3593.7000000000003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56" t="s">
        <v>330</v>
      </c>
      <c r="B180" s="12" t="s">
        <v>62</v>
      </c>
      <c r="C180" s="12" t="s">
        <v>272</v>
      </c>
      <c r="D180" s="12" t="s">
        <v>58</v>
      </c>
      <c r="E180" s="13">
        <f>E181</f>
        <v>55</v>
      </c>
      <c r="F180" s="13"/>
      <c r="G180" s="13">
        <f>G181</f>
        <v>25.4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22" t="s">
        <v>164</v>
      </c>
      <c r="B181" s="12" t="s">
        <v>62</v>
      </c>
      <c r="C181" s="12" t="s">
        <v>272</v>
      </c>
      <c r="D181" s="12" t="s">
        <v>163</v>
      </c>
      <c r="E181" s="13">
        <v>55</v>
      </c>
      <c r="F181" s="13"/>
      <c r="G181" s="13">
        <v>25.4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331</v>
      </c>
      <c r="B182" s="12" t="s">
        <v>62</v>
      </c>
      <c r="C182" s="12" t="s">
        <v>273</v>
      </c>
      <c r="D182" s="12" t="s">
        <v>58</v>
      </c>
      <c r="E182" s="13">
        <f>E183</f>
        <v>35</v>
      </c>
      <c r="F182" s="13"/>
      <c r="G182" s="13">
        <f>G183</f>
        <v>19.4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164</v>
      </c>
      <c r="B183" s="12" t="s">
        <v>62</v>
      </c>
      <c r="C183" s="12" t="s">
        <v>273</v>
      </c>
      <c r="D183" s="12" t="s">
        <v>163</v>
      </c>
      <c r="E183" s="13">
        <v>35</v>
      </c>
      <c r="F183" s="13"/>
      <c r="G183" s="13">
        <v>19.4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332</v>
      </c>
      <c r="B184" s="12" t="s">
        <v>62</v>
      </c>
      <c r="C184" s="12" t="s">
        <v>274</v>
      </c>
      <c r="D184" s="12" t="s">
        <v>58</v>
      </c>
      <c r="E184" s="13">
        <f>E185</f>
        <v>1</v>
      </c>
      <c r="F184" s="13"/>
      <c r="G184" s="13">
        <f>G185</f>
        <v>0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17" t="s">
        <v>164</v>
      </c>
      <c r="B185" s="12" t="s">
        <v>62</v>
      </c>
      <c r="C185" s="12" t="s">
        <v>274</v>
      </c>
      <c r="D185" s="12" t="s">
        <v>163</v>
      </c>
      <c r="E185" s="13">
        <v>1</v>
      </c>
      <c r="F185" s="13"/>
      <c r="G185" s="13">
        <v>0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26" t="s">
        <v>239</v>
      </c>
      <c r="B186" s="12" t="s">
        <v>62</v>
      </c>
      <c r="C186" s="12" t="s">
        <v>275</v>
      </c>
      <c r="D186" s="12" t="s">
        <v>58</v>
      </c>
      <c r="E186" s="13">
        <f>E187</f>
        <v>5092.5</v>
      </c>
      <c r="F186" s="13"/>
      <c r="G186" s="13">
        <f>G187</f>
        <v>3548.9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164</v>
      </c>
      <c r="B187" s="12" t="s">
        <v>62</v>
      </c>
      <c r="C187" s="12" t="s">
        <v>275</v>
      </c>
      <c r="D187" s="12" t="s">
        <v>163</v>
      </c>
      <c r="E187" s="13">
        <v>5092.5</v>
      </c>
      <c r="F187" s="13"/>
      <c r="G187" s="13">
        <v>3548.9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17" t="s">
        <v>22</v>
      </c>
      <c r="B188" s="12" t="s">
        <v>62</v>
      </c>
      <c r="C188" s="12" t="s">
        <v>23</v>
      </c>
      <c r="D188" s="12" t="s">
        <v>58</v>
      </c>
      <c r="E188" s="13">
        <f>E189</f>
        <v>8746</v>
      </c>
      <c r="F188" s="13"/>
      <c r="G188" s="13">
        <f>G189</f>
        <v>4051.9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24</v>
      </c>
      <c r="B189" s="12" t="s">
        <v>62</v>
      </c>
      <c r="C189" s="12" t="s">
        <v>25</v>
      </c>
      <c r="D189" s="12" t="s">
        <v>58</v>
      </c>
      <c r="E189" s="13">
        <f>E190</f>
        <v>8746</v>
      </c>
      <c r="F189" s="13"/>
      <c r="G189" s="13">
        <f>G190</f>
        <v>4051.9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25</v>
      </c>
      <c r="D190" s="12" t="s">
        <v>163</v>
      </c>
      <c r="E190" s="13">
        <v>8746</v>
      </c>
      <c r="F190" s="13"/>
      <c r="G190" s="13"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49" t="s">
        <v>208</v>
      </c>
      <c r="B191" s="12" t="s">
        <v>62</v>
      </c>
      <c r="C191" s="12" t="s">
        <v>209</v>
      </c>
      <c r="D191" s="12" t="s">
        <v>58</v>
      </c>
      <c r="E191" s="13">
        <f>E195+E192</f>
        <v>9210</v>
      </c>
      <c r="F191" s="13"/>
      <c r="G191" s="13">
        <f>G195+G192</f>
        <v>4825.9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6" s="4" customFormat="1" ht="52.5" hidden="1">
      <c r="A192" s="22" t="s">
        <v>286</v>
      </c>
      <c r="B192" s="24" t="s">
        <v>62</v>
      </c>
      <c r="C192" s="24" t="s">
        <v>288</v>
      </c>
      <c r="D192" s="24" t="s">
        <v>58</v>
      </c>
      <c r="E192" s="30">
        <f>E193</f>
        <v>7830</v>
      </c>
      <c r="F192" s="30"/>
      <c r="G192" s="30">
        <f>G193</f>
        <v>3454.1</v>
      </c>
      <c r="H192" s="85">
        <f t="shared" si="7"/>
        <v>0</v>
      </c>
      <c r="I192" s="52"/>
      <c r="J192" s="96"/>
      <c r="K192" s="96"/>
      <c r="L192" s="30"/>
      <c r="M192" s="86" t="e">
        <f t="shared" si="8"/>
        <v>#DIV/0!</v>
      </c>
      <c r="N192" s="30"/>
      <c r="O192" s="53"/>
      <c r="P192" s="53"/>
    </row>
    <row r="193" spans="1:16" s="54" customFormat="1" ht="12.75" hidden="1">
      <c r="A193" s="22" t="s">
        <v>289</v>
      </c>
      <c r="B193" s="24" t="s">
        <v>62</v>
      </c>
      <c r="C193" s="24" t="s">
        <v>290</v>
      </c>
      <c r="D193" s="24" t="s">
        <v>58</v>
      </c>
      <c r="E193" s="30">
        <f>E194</f>
        <v>7830</v>
      </c>
      <c r="F193" s="30"/>
      <c r="G193" s="30">
        <f>G194</f>
        <v>3454.1</v>
      </c>
      <c r="H193" s="85">
        <f t="shared" si="7"/>
        <v>0</v>
      </c>
      <c r="I193" s="52"/>
      <c r="J193" s="96"/>
      <c r="K193" s="96"/>
      <c r="L193" s="30"/>
      <c r="M193" s="86" t="e">
        <f t="shared" si="8"/>
        <v>#DIV/0!</v>
      </c>
      <c r="N193" s="30"/>
      <c r="O193" s="53"/>
      <c r="P193" s="53"/>
    </row>
    <row r="194" spans="1:16" s="54" customFormat="1" ht="12.75" hidden="1">
      <c r="A194" s="22" t="s">
        <v>164</v>
      </c>
      <c r="B194" s="24" t="s">
        <v>62</v>
      </c>
      <c r="C194" s="24" t="s">
        <v>290</v>
      </c>
      <c r="D194" s="24" t="s">
        <v>163</v>
      </c>
      <c r="E194" s="30">
        <v>7830</v>
      </c>
      <c r="F194" s="30"/>
      <c r="G194" s="30">
        <v>3454.1</v>
      </c>
      <c r="H194" s="85">
        <f t="shared" si="7"/>
        <v>0</v>
      </c>
      <c r="I194" s="52"/>
      <c r="J194" s="96"/>
      <c r="K194" s="96"/>
      <c r="L194" s="30"/>
      <c r="M194" s="86" t="e">
        <f t="shared" si="8"/>
        <v>#DIV/0!</v>
      </c>
      <c r="N194" s="30"/>
      <c r="O194" s="53"/>
      <c r="P194" s="53"/>
    </row>
    <row r="195" spans="1:16" s="54" customFormat="1" ht="66" hidden="1">
      <c r="A195" s="57" t="s">
        <v>284</v>
      </c>
      <c r="B195" s="24" t="s">
        <v>62</v>
      </c>
      <c r="C195" s="24" t="s">
        <v>285</v>
      </c>
      <c r="D195" s="24" t="s">
        <v>58</v>
      </c>
      <c r="E195" s="30">
        <f>E196</f>
        <v>1380</v>
      </c>
      <c r="F195" s="30"/>
      <c r="G195" s="30">
        <f>G196</f>
        <v>1371.8</v>
      </c>
      <c r="H195" s="85">
        <f t="shared" si="7"/>
        <v>0</v>
      </c>
      <c r="I195" s="52"/>
      <c r="J195" s="96"/>
      <c r="K195" s="96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164</v>
      </c>
      <c r="B196" s="24" t="s">
        <v>62</v>
      </c>
      <c r="C196" s="24" t="s">
        <v>285</v>
      </c>
      <c r="D196" s="24" t="s">
        <v>163</v>
      </c>
      <c r="E196" s="30">
        <v>1380</v>
      </c>
      <c r="F196" s="30"/>
      <c r="G196" s="30">
        <v>1371.8</v>
      </c>
      <c r="H196" s="85">
        <f t="shared" si="7"/>
        <v>0</v>
      </c>
      <c r="I196" s="52"/>
      <c r="J196" s="96"/>
      <c r="K196" s="96"/>
      <c r="L196" s="30"/>
      <c r="M196" s="86" t="e">
        <f t="shared" si="8"/>
        <v>#DIV/0!</v>
      </c>
      <c r="N196" s="30"/>
      <c r="O196" s="53"/>
      <c r="P196" s="53"/>
    </row>
    <row r="197" spans="1:14" s="4" customFormat="1" ht="12.75" hidden="1">
      <c r="A197" s="55" t="s">
        <v>189</v>
      </c>
      <c r="B197" s="12" t="s">
        <v>96</v>
      </c>
      <c r="C197" s="12" t="s">
        <v>190</v>
      </c>
      <c r="D197" s="12" t="s">
        <v>58</v>
      </c>
      <c r="E197" s="13">
        <f aca="true" t="shared" si="9" ref="E197:G198">E198</f>
        <v>8500.1</v>
      </c>
      <c r="F197" s="13">
        <f t="shared" si="9"/>
        <v>8500.1</v>
      </c>
      <c r="G197" s="13">
        <f t="shared" si="9"/>
        <v>7060</v>
      </c>
      <c r="H197" s="13"/>
      <c r="I197" s="14"/>
      <c r="J197" s="89"/>
      <c r="K197" s="89"/>
      <c r="L197" s="13"/>
      <c r="M197" s="13">
        <f>M198</f>
        <v>7060</v>
      </c>
      <c r="N197" s="13"/>
    </row>
    <row r="198" spans="1:14" s="4" customFormat="1" ht="78.75" hidden="1">
      <c r="A198" s="58" t="s">
        <v>199</v>
      </c>
      <c r="B198" s="12" t="s">
        <v>96</v>
      </c>
      <c r="C198" s="12" t="s">
        <v>191</v>
      </c>
      <c r="D198" s="12" t="s">
        <v>58</v>
      </c>
      <c r="E198" s="13">
        <f t="shared" si="9"/>
        <v>8500.1</v>
      </c>
      <c r="F198" s="13">
        <f t="shared" si="9"/>
        <v>8500.1</v>
      </c>
      <c r="G198" s="13">
        <f t="shared" si="9"/>
        <v>7060</v>
      </c>
      <c r="H198" s="13"/>
      <c r="I198" s="14"/>
      <c r="J198" s="89"/>
      <c r="K198" s="89"/>
      <c r="L198" s="13"/>
      <c r="M198" s="13">
        <f>M199</f>
        <v>7060</v>
      </c>
      <c r="N198" s="13"/>
    </row>
    <row r="199" spans="1:14" s="4" customFormat="1" ht="12.75" hidden="1">
      <c r="A199" s="59" t="s">
        <v>192</v>
      </c>
      <c r="B199" s="12" t="s">
        <v>96</v>
      </c>
      <c r="C199" s="12" t="s">
        <v>191</v>
      </c>
      <c r="D199" s="12" t="s">
        <v>193</v>
      </c>
      <c r="E199" s="13">
        <v>8500.1</v>
      </c>
      <c r="F199" s="13">
        <v>8500.1</v>
      </c>
      <c r="G199" s="13">
        <v>7060</v>
      </c>
      <c r="H199" s="13"/>
      <c r="I199" s="14"/>
      <c r="J199" s="89"/>
      <c r="K199" s="89"/>
      <c r="L199" s="13"/>
      <c r="M199" s="13">
        <v>7060</v>
      </c>
      <c r="N199" s="13"/>
    </row>
    <row r="200" spans="1:14" s="4" customFormat="1" ht="66" hidden="1">
      <c r="A200" s="28" t="s">
        <v>97</v>
      </c>
      <c r="B200" s="12" t="s">
        <v>96</v>
      </c>
      <c r="C200" s="12" t="s">
        <v>98</v>
      </c>
      <c r="D200" s="12" t="s">
        <v>58</v>
      </c>
      <c r="E200" s="13">
        <f>E201</f>
        <v>33519.299999999996</v>
      </c>
      <c r="F200" s="13">
        <f>F201</f>
        <v>2362.7</v>
      </c>
      <c r="G200" s="13">
        <f>G201</f>
        <v>20078.3</v>
      </c>
      <c r="H200" s="13"/>
      <c r="I200" s="14"/>
      <c r="J200" s="89"/>
      <c r="K200" s="89"/>
      <c r="L200" s="13"/>
      <c r="M200" s="13">
        <f>M201</f>
        <v>857.3</v>
      </c>
      <c r="N200" s="13"/>
    </row>
    <row r="201" spans="1:14" s="4" customFormat="1" ht="26.25" hidden="1">
      <c r="A201" s="17" t="s">
        <v>91</v>
      </c>
      <c r="B201" s="12" t="s">
        <v>96</v>
      </c>
      <c r="C201" s="12" t="s">
        <v>183</v>
      </c>
      <c r="D201" s="12" t="s">
        <v>58</v>
      </c>
      <c r="E201" s="13">
        <f>E212+E202+E204+E206+E208+E210</f>
        <v>33519.299999999996</v>
      </c>
      <c r="F201" s="13">
        <f>F212+F202+F204+F206+F208+F210</f>
        <v>2362.7</v>
      </c>
      <c r="G201" s="13">
        <f>G212+G202+G204+G206+G208+G210</f>
        <v>20078.3</v>
      </c>
      <c r="H201" s="13"/>
      <c r="I201" s="14"/>
      <c r="J201" s="89"/>
      <c r="K201" s="89"/>
      <c r="L201" s="13"/>
      <c r="M201" s="13">
        <f>M212+M202+M204+M206+M208+M210</f>
        <v>857.3</v>
      </c>
      <c r="N201" s="13"/>
    </row>
    <row r="202" spans="1:14" s="4" customFormat="1" ht="78.75" hidden="1">
      <c r="A202" s="22" t="s">
        <v>333</v>
      </c>
      <c r="B202" s="31" t="s">
        <v>96</v>
      </c>
      <c r="C202" s="31" t="s">
        <v>245</v>
      </c>
      <c r="D202" s="31" t="s">
        <v>58</v>
      </c>
      <c r="E202" s="32">
        <f>E203</f>
        <v>192.8</v>
      </c>
      <c r="F202" s="32"/>
      <c r="G202" s="32">
        <f>G203</f>
        <v>20.5</v>
      </c>
      <c r="H202" s="32"/>
      <c r="I202" s="14"/>
      <c r="J202" s="90"/>
      <c r="K202" s="90"/>
      <c r="L202" s="32"/>
      <c r="M202" s="32"/>
      <c r="N202" s="32"/>
    </row>
    <row r="203" spans="1:14" s="4" customFormat="1" ht="26.25" hidden="1">
      <c r="A203" s="22" t="s">
        <v>91</v>
      </c>
      <c r="B203" s="31" t="s">
        <v>96</v>
      </c>
      <c r="C203" s="31" t="s">
        <v>245</v>
      </c>
      <c r="D203" s="31" t="s">
        <v>163</v>
      </c>
      <c r="E203" s="32">
        <v>192.8</v>
      </c>
      <c r="F203" s="32"/>
      <c r="G203" s="32">
        <v>20.5</v>
      </c>
      <c r="H203" s="32"/>
      <c r="I203" s="14"/>
      <c r="J203" s="90"/>
      <c r="K203" s="90"/>
      <c r="L203" s="32"/>
      <c r="M203" s="32"/>
      <c r="N203" s="32"/>
    </row>
    <row r="204" spans="1:14" s="4" customFormat="1" ht="78.75" hidden="1">
      <c r="A204" s="22" t="s">
        <v>334</v>
      </c>
      <c r="B204" s="31" t="s">
        <v>96</v>
      </c>
      <c r="C204" s="31" t="s">
        <v>244</v>
      </c>
      <c r="D204" s="31" t="s">
        <v>58</v>
      </c>
      <c r="E204" s="32">
        <f>E205</f>
        <v>108.8</v>
      </c>
      <c r="F204" s="32"/>
      <c r="G204" s="32">
        <f>G205</f>
        <v>0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244</v>
      </c>
      <c r="D205" s="31" t="s">
        <v>163</v>
      </c>
      <c r="E205" s="32">
        <v>108.8</v>
      </c>
      <c r="F205" s="32"/>
      <c r="G205" s="32">
        <v>0</v>
      </c>
      <c r="H205" s="32"/>
      <c r="I205" s="14"/>
      <c r="J205" s="90"/>
      <c r="K205" s="90"/>
      <c r="L205" s="32"/>
      <c r="M205" s="32"/>
      <c r="N205" s="32"/>
    </row>
    <row r="206" spans="1:14" s="4" customFormat="1" ht="93.75" customHeight="1" hidden="1">
      <c r="A206" s="22" t="s">
        <v>335</v>
      </c>
      <c r="B206" s="31" t="s">
        <v>96</v>
      </c>
      <c r="C206" s="31" t="s">
        <v>243</v>
      </c>
      <c r="D206" s="31" t="s">
        <v>58</v>
      </c>
      <c r="E206" s="32">
        <f>E207</f>
        <v>2.9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12.75" hidden="1">
      <c r="A207" s="22" t="s">
        <v>164</v>
      </c>
      <c r="B207" s="31" t="s">
        <v>96</v>
      </c>
      <c r="C207" s="31" t="s">
        <v>243</v>
      </c>
      <c r="D207" s="31" t="s">
        <v>163</v>
      </c>
      <c r="E207" s="32">
        <v>2.9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2.25" hidden="1">
      <c r="A208" s="22" t="s">
        <v>336</v>
      </c>
      <c r="B208" s="31" t="s">
        <v>96</v>
      </c>
      <c r="C208" s="31" t="s">
        <v>242</v>
      </c>
      <c r="D208" s="31" t="s">
        <v>58</v>
      </c>
      <c r="E208" s="32">
        <f>E209</f>
        <v>260</v>
      </c>
      <c r="F208" s="32"/>
      <c r="G208" s="32">
        <f>G209</f>
        <v>47.2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17" t="s">
        <v>164</v>
      </c>
      <c r="B209" s="31" t="s">
        <v>96</v>
      </c>
      <c r="C209" s="31" t="s">
        <v>242</v>
      </c>
      <c r="D209" s="31" t="s">
        <v>163</v>
      </c>
      <c r="E209" s="32">
        <v>260</v>
      </c>
      <c r="F209" s="32"/>
      <c r="G209" s="32">
        <v>47.2</v>
      </c>
      <c r="H209" s="32"/>
      <c r="I209" s="14"/>
      <c r="J209" s="90"/>
      <c r="K209" s="90"/>
      <c r="L209" s="32"/>
      <c r="M209" s="32"/>
      <c r="N209" s="32"/>
    </row>
    <row r="210" spans="1:14" s="4" customFormat="1" ht="26.25" hidden="1">
      <c r="A210" s="17" t="s">
        <v>351</v>
      </c>
      <c r="B210" s="31" t="s">
        <v>96</v>
      </c>
      <c r="C210" s="31" t="s">
        <v>241</v>
      </c>
      <c r="D210" s="31" t="s">
        <v>58</v>
      </c>
      <c r="E210" s="32">
        <f>E211</f>
        <v>2362.7</v>
      </c>
      <c r="F210" s="32">
        <f>F211</f>
        <v>2362.7</v>
      </c>
      <c r="G210" s="32">
        <f>G211</f>
        <v>857.3</v>
      </c>
      <c r="H210" s="32"/>
      <c r="I210" s="14"/>
      <c r="J210" s="90"/>
      <c r="K210" s="90"/>
      <c r="L210" s="32"/>
      <c r="M210" s="32">
        <f>M211</f>
        <v>857.3</v>
      </c>
      <c r="N210" s="32"/>
    </row>
    <row r="211" spans="1:14" s="4" customFormat="1" ht="12.75" hidden="1">
      <c r="A211" s="17" t="s">
        <v>164</v>
      </c>
      <c r="B211" s="31" t="s">
        <v>96</v>
      </c>
      <c r="C211" s="31" t="s">
        <v>241</v>
      </c>
      <c r="D211" s="31" t="s">
        <v>163</v>
      </c>
      <c r="E211" s="32">
        <v>2362.7</v>
      </c>
      <c r="F211" s="32">
        <v>2362.7</v>
      </c>
      <c r="G211" s="32">
        <v>857.3</v>
      </c>
      <c r="H211" s="32"/>
      <c r="I211" s="14"/>
      <c r="J211" s="90"/>
      <c r="K211" s="90"/>
      <c r="L211" s="32"/>
      <c r="M211" s="32">
        <v>857.3</v>
      </c>
      <c r="N211" s="32"/>
    </row>
    <row r="212" spans="1:14" s="4" customFormat="1" ht="78.75" hidden="1">
      <c r="A212" s="17" t="s">
        <v>313</v>
      </c>
      <c r="B212" s="31" t="s">
        <v>96</v>
      </c>
      <c r="C212" s="31" t="s">
        <v>240</v>
      </c>
      <c r="D212" s="31" t="s">
        <v>58</v>
      </c>
      <c r="E212" s="32">
        <f>E213</f>
        <v>30592.1</v>
      </c>
      <c r="F212" s="32">
        <f>F213</f>
        <v>0</v>
      </c>
      <c r="G212" s="32">
        <f>G213</f>
        <v>19153.3</v>
      </c>
      <c r="H212" s="32"/>
      <c r="I212" s="14"/>
      <c r="J212" s="90"/>
      <c r="K212" s="90"/>
      <c r="L212" s="32"/>
      <c r="M212" s="32">
        <f>M213</f>
        <v>0</v>
      </c>
      <c r="N212" s="32"/>
    </row>
    <row r="213" spans="1:14" s="4" customFormat="1" ht="12.75" hidden="1">
      <c r="A213" s="17" t="s">
        <v>164</v>
      </c>
      <c r="B213" s="31" t="s">
        <v>96</v>
      </c>
      <c r="C213" s="31" t="s">
        <v>240</v>
      </c>
      <c r="D213" s="31" t="s">
        <v>163</v>
      </c>
      <c r="E213" s="32">
        <f>-130.2-45-2.1-8.1-126.1+30903.6</f>
        <v>30592.1</v>
      </c>
      <c r="F213" s="32">
        <v>0</v>
      </c>
      <c r="G213" s="32">
        <v>19153.3</v>
      </c>
      <c r="H213" s="32"/>
      <c r="I213" s="14"/>
      <c r="J213" s="90"/>
      <c r="K213" s="90"/>
      <c r="L213" s="32"/>
      <c r="M213" s="32">
        <v>0</v>
      </c>
      <c r="N213" s="32"/>
    </row>
    <row r="214" spans="1:14" s="4" customFormat="1" ht="12.75" hidden="1">
      <c r="A214" s="49" t="s">
        <v>208</v>
      </c>
      <c r="B214" s="31" t="s">
        <v>96</v>
      </c>
      <c r="C214" s="31" t="s">
        <v>209</v>
      </c>
      <c r="D214" s="31" t="s">
        <v>58</v>
      </c>
      <c r="E214" s="32">
        <f>E215</f>
        <v>27311</v>
      </c>
      <c r="F214" s="32"/>
      <c r="G214" s="32">
        <f>G215</f>
        <v>234.5</v>
      </c>
      <c r="H214" s="32"/>
      <c r="I214" s="14"/>
      <c r="J214" s="90"/>
      <c r="K214" s="90"/>
      <c r="L214" s="32"/>
      <c r="M214" s="32"/>
      <c r="N214" s="32"/>
    </row>
    <row r="215" spans="1:14" s="4" customFormat="1" ht="52.5" hidden="1">
      <c r="A215" s="17" t="s">
        <v>286</v>
      </c>
      <c r="B215" s="31" t="s">
        <v>96</v>
      </c>
      <c r="C215" s="31" t="s">
        <v>288</v>
      </c>
      <c r="D215" s="31" t="s">
        <v>58</v>
      </c>
      <c r="E215" s="32">
        <f>E216+E218+E220</f>
        <v>27311</v>
      </c>
      <c r="F215" s="32"/>
      <c r="G215" s="32">
        <f>G216+G218+G220</f>
        <v>234.5</v>
      </c>
      <c r="H215" s="32"/>
      <c r="I215" s="14"/>
      <c r="J215" s="90"/>
      <c r="K215" s="90"/>
      <c r="L215" s="32"/>
      <c r="M215" s="32"/>
      <c r="N215" s="32"/>
    </row>
    <row r="216" spans="1:14" s="4" customFormat="1" ht="12.75" hidden="1">
      <c r="A216" s="17" t="s">
        <v>291</v>
      </c>
      <c r="B216" s="31" t="s">
        <v>96</v>
      </c>
      <c r="C216" s="31" t="s">
        <v>293</v>
      </c>
      <c r="D216" s="31" t="s">
        <v>58</v>
      </c>
      <c r="E216" s="32">
        <f>E217</f>
        <v>300</v>
      </c>
      <c r="F216" s="32"/>
      <c r="G216" s="32">
        <f>G217</f>
        <v>0</v>
      </c>
      <c r="H216" s="32"/>
      <c r="I216" s="14"/>
      <c r="J216" s="90"/>
      <c r="K216" s="90"/>
      <c r="L216" s="32"/>
      <c r="M216" s="32"/>
      <c r="N216" s="32"/>
    </row>
    <row r="217" spans="1:14" s="4" customFormat="1" ht="12.75" hidden="1">
      <c r="A217" s="17" t="s">
        <v>164</v>
      </c>
      <c r="B217" s="31" t="s">
        <v>96</v>
      </c>
      <c r="C217" s="31" t="s">
        <v>293</v>
      </c>
      <c r="D217" s="31" t="s">
        <v>163</v>
      </c>
      <c r="E217" s="32">
        <v>300</v>
      </c>
      <c r="F217" s="32"/>
      <c r="G217" s="32">
        <v>0</v>
      </c>
      <c r="H217" s="32"/>
      <c r="I217" s="14"/>
      <c r="J217" s="90"/>
      <c r="K217" s="90"/>
      <c r="L217" s="32"/>
      <c r="M217" s="32"/>
      <c r="N217" s="32"/>
    </row>
    <row r="218" spans="1:14" s="4" customFormat="1" ht="26.25" hidden="1">
      <c r="A218" s="17" t="s">
        <v>292</v>
      </c>
      <c r="B218" s="31" t="s">
        <v>96</v>
      </c>
      <c r="C218" s="31" t="s">
        <v>294</v>
      </c>
      <c r="D218" s="31" t="s">
        <v>58</v>
      </c>
      <c r="E218" s="32">
        <f>E219</f>
        <v>415</v>
      </c>
      <c r="F218" s="32"/>
      <c r="G218" s="32">
        <f>G219</f>
        <v>112.6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164</v>
      </c>
      <c r="B219" s="31" t="s">
        <v>96</v>
      </c>
      <c r="C219" s="31" t="s">
        <v>294</v>
      </c>
      <c r="D219" s="31" t="s">
        <v>163</v>
      </c>
      <c r="E219" s="32">
        <v>415</v>
      </c>
      <c r="F219" s="32"/>
      <c r="G219" s="32">
        <v>112.6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287</v>
      </c>
      <c r="B220" s="31" t="s">
        <v>96</v>
      </c>
      <c r="C220" s="31" t="s">
        <v>295</v>
      </c>
      <c r="D220" s="31" t="s">
        <v>58</v>
      </c>
      <c r="E220" s="32">
        <f>E221</f>
        <v>26596</v>
      </c>
      <c r="F220" s="32"/>
      <c r="G220" s="32">
        <f>G221</f>
        <v>121.9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164</v>
      </c>
      <c r="B221" s="31" t="s">
        <v>96</v>
      </c>
      <c r="C221" s="31" t="s">
        <v>295</v>
      </c>
      <c r="D221" s="31" t="s">
        <v>163</v>
      </c>
      <c r="E221" s="32">
        <f>28896-2300</f>
        <v>26596</v>
      </c>
      <c r="F221" s="32"/>
      <c r="G221" s="32">
        <v>121.9</v>
      </c>
      <c r="H221" s="32"/>
      <c r="I221" s="14"/>
      <c r="J221" s="90"/>
      <c r="K221" s="90"/>
      <c r="L221" s="32"/>
      <c r="M221" s="32"/>
      <c r="N221" s="32"/>
    </row>
    <row r="222" spans="1:14" s="4" customFormat="1" ht="12.75">
      <c r="A222" s="33" t="s">
        <v>386</v>
      </c>
      <c r="B222" s="7" t="s">
        <v>99</v>
      </c>
      <c r="C222" s="7" t="s">
        <v>73</v>
      </c>
      <c r="D222" s="7" t="s">
        <v>58</v>
      </c>
      <c r="E222" s="47">
        <f>E223</f>
        <v>1053.7</v>
      </c>
      <c r="F222" s="47">
        <f>F223</f>
        <v>519.8</v>
      </c>
      <c r="G222" s="82">
        <f>F222/F324*100</f>
        <v>3.037350411368736</v>
      </c>
      <c r="H222" s="80">
        <f>F222/E222*100</f>
        <v>49.33092910695643</v>
      </c>
      <c r="I222" s="36"/>
      <c r="J222" s="92">
        <f>J223</f>
        <v>1103.5</v>
      </c>
      <c r="K222" s="92">
        <f>K223</f>
        <v>606.7</v>
      </c>
      <c r="L222" s="82">
        <f>K222/K324*100</f>
        <v>3.614881370878368</v>
      </c>
      <c r="M222" s="82">
        <f>K222/J222*100</f>
        <v>54.97961033076575</v>
      </c>
      <c r="N222" s="80">
        <f>F222/K222*100</f>
        <v>85.67661117521014</v>
      </c>
    </row>
    <row r="223" spans="1:14" s="4" customFormat="1" ht="12.75">
      <c r="A223" s="25" t="s">
        <v>100</v>
      </c>
      <c r="B223" s="31" t="s">
        <v>101</v>
      </c>
      <c r="C223" s="31" t="s">
        <v>73</v>
      </c>
      <c r="D223" s="31" t="s">
        <v>58</v>
      </c>
      <c r="E223" s="32">
        <v>1053.7</v>
      </c>
      <c r="F223" s="90">
        <v>519.8</v>
      </c>
      <c r="G223" s="32"/>
      <c r="H223" s="85">
        <f aca="true" t="shared" si="10" ref="H223:H268">F223/E223*100</f>
        <v>49.33092910695643</v>
      </c>
      <c r="I223" s="14"/>
      <c r="J223" s="90">
        <v>1103.5</v>
      </c>
      <c r="K223" s="90">
        <v>606.7</v>
      </c>
      <c r="L223" s="32"/>
      <c r="M223" s="87">
        <f aca="true" t="shared" si="11" ref="M223:M268">K223/J223*100</f>
        <v>54.97961033076575</v>
      </c>
      <c r="N223" s="32"/>
    </row>
    <row r="224" spans="1:14" s="4" customFormat="1" ht="26.25" hidden="1">
      <c r="A224" s="17" t="s">
        <v>102</v>
      </c>
      <c r="B224" s="12" t="s">
        <v>101</v>
      </c>
      <c r="C224" s="12" t="s">
        <v>103</v>
      </c>
      <c r="D224" s="12" t="s">
        <v>58</v>
      </c>
      <c r="E224" s="13">
        <f>E225</f>
        <v>31024.899999999998</v>
      </c>
      <c r="F224" s="13"/>
      <c r="G224" s="13">
        <f>G225</f>
        <v>20454.4</v>
      </c>
      <c r="H224" s="85">
        <f t="shared" si="10"/>
        <v>0</v>
      </c>
      <c r="I224" s="14"/>
      <c r="J224" s="89"/>
      <c r="K224" s="89"/>
      <c r="L224" s="13"/>
      <c r="M224" s="87" t="e">
        <f t="shared" si="11"/>
        <v>#DIV/0!</v>
      </c>
      <c r="N224" s="13"/>
    </row>
    <row r="225" spans="1:14" s="4" customFormat="1" ht="26.25" hidden="1">
      <c r="A225" s="17" t="s">
        <v>91</v>
      </c>
      <c r="B225" s="37" t="s">
        <v>101</v>
      </c>
      <c r="C225" s="37" t="s">
        <v>176</v>
      </c>
      <c r="D225" s="37" t="s">
        <v>58</v>
      </c>
      <c r="E225" s="38">
        <f>E226+E236+E228+E230+E232+E234</f>
        <v>31024.899999999998</v>
      </c>
      <c r="F225" s="38"/>
      <c r="G225" s="38">
        <f>G226+G236+G228+G230+G232+G234</f>
        <v>20454.4</v>
      </c>
      <c r="H225" s="85">
        <f t="shared" si="10"/>
        <v>0</v>
      </c>
      <c r="I225" s="14"/>
      <c r="J225" s="97"/>
      <c r="K225" s="97"/>
      <c r="L225" s="38"/>
      <c r="M225" s="87" t="e">
        <f t="shared" si="11"/>
        <v>#DIV/0!</v>
      </c>
      <c r="N225" s="38"/>
    </row>
    <row r="226" spans="1:14" s="4" customFormat="1" ht="39" hidden="1">
      <c r="A226" s="17" t="s">
        <v>175</v>
      </c>
      <c r="B226" s="37" t="s">
        <v>101</v>
      </c>
      <c r="C226" s="37" t="s">
        <v>177</v>
      </c>
      <c r="D226" s="37" t="s">
        <v>58</v>
      </c>
      <c r="E226" s="38">
        <f>E227</f>
        <v>60</v>
      </c>
      <c r="F226" s="38"/>
      <c r="G226" s="38">
        <f>G227</f>
        <v>18.1</v>
      </c>
      <c r="H226" s="85">
        <f t="shared" si="10"/>
        <v>0</v>
      </c>
      <c r="I226" s="14"/>
      <c r="J226" s="97"/>
      <c r="K226" s="97"/>
      <c r="L226" s="38"/>
      <c r="M226" s="87" t="e">
        <f t="shared" si="11"/>
        <v>#DIV/0!</v>
      </c>
      <c r="N226" s="38"/>
    </row>
    <row r="227" spans="1:14" s="4" customFormat="1" ht="12.75" hidden="1">
      <c r="A227" s="17" t="s">
        <v>164</v>
      </c>
      <c r="B227" s="37" t="s">
        <v>101</v>
      </c>
      <c r="C227" s="37" t="s">
        <v>177</v>
      </c>
      <c r="D227" s="37" t="s">
        <v>163</v>
      </c>
      <c r="E227" s="38">
        <v>60</v>
      </c>
      <c r="F227" s="38"/>
      <c r="G227" s="38">
        <v>18.1</v>
      </c>
      <c r="H227" s="85">
        <f t="shared" si="10"/>
        <v>0</v>
      </c>
      <c r="I227" s="14"/>
      <c r="J227" s="97"/>
      <c r="K227" s="97"/>
      <c r="L227" s="38"/>
      <c r="M227" s="87" t="e">
        <f t="shared" si="11"/>
        <v>#DIV/0!</v>
      </c>
      <c r="N227" s="38"/>
    </row>
    <row r="228" spans="1:14" s="4" customFormat="1" ht="39" hidden="1">
      <c r="A228" s="22" t="s">
        <v>337</v>
      </c>
      <c r="B228" s="37" t="s">
        <v>101</v>
      </c>
      <c r="C228" s="37" t="s">
        <v>249</v>
      </c>
      <c r="D228" s="37" t="s">
        <v>58</v>
      </c>
      <c r="E228" s="38">
        <f>E229</f>
        <v>350</v>
      </c>
      <c r="F228" s="38"/>
      <c r="G228" s="38">
        <f>G229</f>
        <v>280.8</v>
      </c>
      <c r="H228" s="85">
        <f t="shared" si="10"/>
        <v>0</v>
      </c>
      <c r="I228" s="14"/>
      <c r="J228" s="97"/>
      <c r="K228" s="97"/>
      <c r="L228" s="38"/>
      <c r="M228" s="87" t="e">
        <f t="shared" si="11"/>
        <v>#DIV/0!</v>
      </c>
      <c r="N228" s="38"/>
    </row>
    <row r="229" spans="1:14" s="4" customFormat="1" ht="12.75" hidden="1">
      <c r="A229" s="22" t="s">
        <v>164</v>
      </c>
      <c r="B229" s="37" t="s">
        <v>101</v>
      </c>
      <c r="C229" s="37" t="s">
        <v>249</v>
      </c>
      <c r="D229" s="37" t="s">
        <v>163</v>
      </c>
      <c r="E229" s="38">
        <v>350</v>
      </c>
      <c r="F229" s="38"/>
      <c r="G229" s="38">
        <v>280.8</v>
      </c>
      <c r="H229" s="85">
        <f t="shared" si="10"/>
        <v>0</v>
      </c>
      <c r="I229" s="14"/>
      <c r="J229" s="97"/>
      <c r="K229" s="97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338</v>
      </c>
      <c r="B230" s="37" t="s">
        <v>101</v>
      </c>
      <c r="C230" s="37" t="s">
        <v>248</v>
      </c>
      <c r="D230" s="37" t="s">
        <v>58</v>
      </c>
      <c r="E230" s="39">
        <f>E231</f>
        <v>258.9</v>
      </c>
      <c r="F230" s="39"/>
      <c r="G230" s="39">
        <f>G231</f>
        <v>258.9</v>
      </c>
      <c r="H230" s="85">
        <f t="shared" si="10"/>
        <v>0</v>
      </c>
      <c r="I230" s="52"/>
      <c r="J230" s="98"/>
      <c r="K230" s="98"/>
      <c r="L230" s="39"/>
      <c r="M230" s="87" t="e">
        <f t="shared" si="11"/>
        <v>#DIV/0!</v>
      </c>
      <c r="N230" s="38"/>
    </row>
    <row r="231" spans="1:14" s="4" customFormat="1" ht="12.75" hidden="1">
      <c r="A231" s="22" t="s">
        <v>164</v>
      </c>
      <c r="B231" s="37" t="s">
        <v>101</v>
      </c>
      <c r="C231" s="37" t="s">
        <v>248</v>
      </c>
      <c r="D231" s="37" t="s">
        <v>163</v>
      </c>
      <c r="E231" s="39">
        <f>250+8.9</f>
        <v>258.9</v>
      </c>
      <c r="F231" s="39"/>
      <c r="G231" s="39">
        <v>258.9</v>
      </c>
      <c r="H231" s="85">
        <f t="shared" si="10"/>
        <v>0</v>
      </c>
      <c r="I231" s="52"/>
      <c r="J231" s="98"/>
      <c r="K231" s="98"/>
      <c r="L231" s="39"/>
      <c r="M231" s="87" t="e">
        <f t="shared" si="11"/>
        <v>#DIV/0!</v>
      </c>
      <c r="N231" s="38"/>
    </row>
    <row r="232" spans="1:14" s="4" customFormat="1" ht="39" hidden="1">
      <c r="A232" s="22" t="s">
        <v>339</v>
      </c>
      <c r="B232" s="37" t="s">
        <v>101</v>
      </c>
      <c r="C232" s="37" t="s">
        <v>247</v>
      </c>
      <c r="D232" s="37" t="s">
        <v>58</v>
      </c>
      <c r="E232" s="38">
        <f>E233</f>
        <v>20</v>
      </c>
      <c r="F232" s="38"/>
      <c r="G232" s="38">
        <f>G233</f>
        <v>20.4</v>
      </c>
      <c r="H232" s="85">
        <f t="shared" si="10"/>
        <v>0</v>
      </c>
      <c r="I232" s="14"/>
      <c r="J232" s="97"/>
      <c r="K232" s="97"/>
      <c r="L232" s="38"/>
      <c r="M232" s="87" t="e">
        <f t="shared" si="11"/>
        <v>#DIV/0!</v>
      </c>
      <c r="N232" s="38"/>
    </row>
    <row r="233" spans="1:14" s="4" customFormat="1" ht="12.75" hidden="1">
      <c r="A233" s="22" t="s">
        <v>164</v>
      </c>
      <c r="B233" s="37" t="s">
        <v>101</v>
      </c>
      <c r="C233" s="37" t="s">
        <v>247</v>
      </c>
      <c r="D233" s="37" t="s">
        <v>163</v>
      </c>
      <c r="E233" s="38">
        <v>20</v>
      </c>
      <c r="F233" s="38"/>
      <c r="G233" s="38">
        <v>20.4</v>
      </c>
      <c r="H233" s="85">
        <f t="shared" si="10"/>
        <v>0</v>
      </c>
      <c r="I233" s="14"/>
      <c r="J233" s="97"/>
      <c r="K233" s="97"/>
      <c r="L233" s="38"/>
      <c r="M233" s="87" t="e">
        <f t="shared" si="11"/>
        <v>#DIV/0!</v>
      </c>
      <c r="N233" s="38"/>
    </row>
    <row r="234" spans="1:14" s="4" customFormat="1" ht="52.5" hidden="1">
      <c r="A234" s="22" t="s">
        <v>340</v>
      </c>
      <c r="B234" s="37" t="s">
        <v>101</v>
      </c>
      <c r="C234" s="37" t="s">
        <v>246</v>
      </c>
      <c r="D234" s="37" t="s">
        <v>58</v>
      </c>
      <c r="E234" s="38">
        <f>E235</f>
        <v>130</v>
      </c>
      <c r="F234" s="38"/>
      <c r="G234" s="38">
        <f>G235</f>
        <v>66.4</v>
      </c>
      <c r="H234" s="85">
        <f t="shared" si="10"/>
        <v>0</v>
      </c>
      <c r="I234" s="14"/>
      <c r="J234" s="97"/>
      <c r="K234" s="97"/>
      <c r="L234" s="38"/>
      <c r="M234" s="87" t="e">
        <f t="shared" si="11"/>
        <v>#DIV/0!</v>
      </c>
      <c r="N234" s="38"/>
    </row>
    <row r="235" spans="1:14" s="4" customFormat="1" ht="12.75" hidden="1">
      <c r="A235" s="17" t="s">
        <v>164</v>
      </c>
      <c r="B235" s="37" t="s">
        <v>101</v>
      </c>
      <c r="C235" s="37" t="s">
        <v>246</v>
      </c>
      <c r="D235" s="37" t="s">
        <v>163</v>
      </c>
      <c r="E235" s="38">
        <v>130</v>
      </c>
      <c r="F235" s="38"/>
      <c r="G235" s="38">
        <v>66.4</v>
      </c>
      <c r="H235" s="85">
        <f t="shared" si="10"/>
        <v>0</v>
      </c>
      <c r="I235" s="14"/>
      <c r="J235" s="97"/>
      <c r="K235" s="97"/>
      <c r="L235" s="38"/>
      <c r="M235" s="87" t="e">
        <f t="shared" si="11"/>
        <v>#DIV/0!</v>
      </c>
      <c r="N235" s="38"/>
    </row>
    <row r="236" spans="1:14" s="4" customFormat="1" ht="39" hidden="1">
      <c r="A236" s="17" t="s">
        <v>178</v>
      </c>
      <c r="B236" s="37" t="s">
        <v>101</v>
      </c>
      <c r="C236" s="60" t="s">
        <v>348</v>
      </c>
      <c r="D236" s="37" t="s">
        <v>58</v>
      </c>
      <c r="E236" s="38">
        <f>E237</f>
        <v>30205.999999999996</v>
      </c>
      <c r="F236" s="38"/>
      <c r="G236" s="38">
        <f>G237</f>
        <v>19809.8</v>
      </c>
      <c r="H236" s="85">
        <f t="shared" si="10"/>
        <v>0</v>
      </c>
      <c r="I236" s="14"/>
      <c r="J236" s="97"/>
      <c r="K236" s="97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164</v>
      </c>
      <c r="B237" s="37" t="s">
        <v>101</v>
      </c>
      <c r="C237" s="60" t="s">
        <v>348</v>
      </c>
      <c r="D237" s="37" t="s">
        <v>163</v>
      </c>
      <c r="E237" s="38">
        <f>-500-30.2+30745.1-8.9</f>
        <v>30205.999999999996</v>
      </c>
      <c r="F237" s="38"/>
      <c r="G237" s="38">
        <v>19809.8</v>
      </c>
      <c r="H237" s="85">
        <f t="shared" si="10"/>
        <v>0</v>
      </c>
      <c r="I237" s="14"/>
      <c r="J237" s="97"/>
      <c r="K237" s="97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66</v>
      </c>
      <c r="B238" s="11" t="s">
        <v>101</v>
      </c>
      <c r="C238" s="11" t="s">
        <v>104</v>
      </c>
      <c r="D238" s="11" t="s">
        <v>58</v>
      </c>
      <c r="E238" s="13">
        <f>E239</f>
        <v>16984.699999999997</v>
      </c>
      <c r="F238" s="13"/>
      <c r="G238" s="13">
        <f>G239</f>
        <v>11123.099999999999</v>
      </c>
      <c r="H238" s="85">
        <f t="shared" si="10"/>
        <v>0</v>
      </c>
      <c r="I238" s="14"/>
      <c r="J238" s="89"/>
      <c r="K238" s="89"/>
      <c r="L238" s="13"/>
      <c r="M238" s="87" t="e">
        <f t="shared" si="11"/>
        <v>#DIV/0!</v>
      </c>
      <c r="N238" s="13"/>
    </row>
    <row r="239" spans="1:14" s="4" customFormat="1" ht="26.25" hidden="1">
      <c r="A239" s="17" t="s">
        <v>91</v>
      </c>
      <c r="B239" s="20" t="s">
        <v>101</v>
      </c>
      <c r="C239" s="20" t="s">
        <v>179</v>
      </c>
      <c r="D239" s="20" t="s">
        <v>58</v>
      </c>
      <c r="E239" s="32">
        <f>E240+E250+E242+E244+E246+E248</f>
        <v>16984.699999999997</v>
      </c>
      <c r="F239" s="32"/>
      <c r="G239" s="32">
        <f>G240+G250+G242+G244+G246+G248</f>
        <v>11123.099999999999</v>
      </c>
      <c r="H239" s="85">
        <f t="shared" si="10"/>
        <v>0</v>
      </c>
      <c r="I239" s="14"/>
      <c r="J239" s="90"/>
      <c r="K239" s="90"/>
      <c r="L239" s="32"/>
      <c r="M239" s="87" t="e">
        <f t="shared" si="11"/>
        <v>#DIV/0!</v>
      </c>
      <c r="N239" s="32"/>
    </row>
    <row r="240" spans="1:14" s="4" customFormat="1" ht="12.75" hidden="1">
      <c r="A240" s="17" t="s">
        <v>180</v>
      </c>
      <c r="B240" s="20" t="s">
        <v>101</v>
      </c>
      <c r="C240" s="20" t="s">
        <v>181</v>
      </c>
      <c r="D240" s="20" t="s">
        <v>58</v>
      </c>
      <c r="E240" s="32">
        <f>E241</f>
        <v>70</v>
      </c>
      <c r="F240" s="32"/>
      <c r="G240" s="32">
        <f>G241</f>
        <v>9.9</v>
      </c>
      <c r="H240" s="85">
        <f t="shared" si="10"/>
        <v>0</v>
      </c>
      <c r="I240" s="14"/>
      <c r="J240" s="90"/>
      <c r="K240" s="90"/>
      <c r="L240" s="32"/>
      <c r="M240" s="87" t="e">
        <f t="shared" si="11"/>
        <v>#DIV/0!</v>
      </c>
      <c r="N240" s="32"/>
    </row>
    <row r="241" spans="1:14" s="4" customFormat="1" ht="12.75" hidden="1">
      <c r="A241" s="17" t="s">
        <v>164</v>
      </c>
      <c r="B241" s="20" t="s">
        <v>101</v>
      </c>
      <c r="C241" s="20" t="s">
        <v>181</v>
      </c>
      <c r="D241" s="20" t="s">
        <v>163</v>
      </c>
      <c r="E241" s="32">
        <v>70</v>
      </c>
      <c r="F241" s="32"/>
      <c r="G241" s="32">
        <v>9.9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22" t="s">
        <v>341</v>
      </c>
      <c r="B242" s="20" t="s">
        <v>101</v>
      </c>
      <c r="C242" s="20" t="s">
        <v>253</v>
      </c>
      <c r="D242" s="20" t="s">
        <v>58</v>
      </c>
      <c r="E242" s="32">
        <f>E243</f>
        <v>428</v>
      </c>
      <c r="F242" s="32"/>
      <c r="G242" s="32">
        <f>G243</f>
        <v>236.2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22" t="s">
        <v>164</v>
      </c>
      <c r="B243" s="20" t="s">
        <v>101</v>
      </c>
      <c r="C243" s="20" t="s">
        <v>253</v>
      </c>
      <c r="D243" s="20" t="s">
        <v>163</v>
      </c>
      <c r="E243" s="32">
        <v>428</v>
      </c>
      <c r="F243" s="32"/>
      <c r="G243" s="32">
        <v>236.2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342</v>
      </c>
      <c r="B244" s="20" t="s">
        <v>101</v>
      </c>
      <c r="C244" s="20" t="s">
        <v>252</v>
      </c>
      <c r="D244" s="20" t="s">
        <v>58</v>
      </c>
      <c r="E244" s="32">
        <f>E245</f>
        <v>130</v>
      </c>
      <c r="F244" s="32"/>
      <c r="G244" s="32">
        <f>G245</f>
        <v>113.8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164</v>
      </c>
      <c r="B245" s="20" t="s">
        <v>101</v>
      </c>
      <c r="C245" s="20" t="s">
        <v>252</v>
      </c>
      <c r="D245" s="20" t="s">
        <v>163</v>
      </c>
      <c r="E245" s="32">
        <v>130</v>
      </c>
      <c r="F245" s="32"/>
      <c r="G245" s="32">
        <v>113.8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26.25" hidden="1">
      <c r="A246" s="22" t="s">
        <v>343</v>
      </c>
      <c r="B246" s="20" t="s">
        <v>101</v>
      </c>
      <c r="C246" s="20" t="s">
        <v>251</v>
      </c>
      <c r="D246" s="20" t="s">
        <v>58</v>
      </c>
      <c r="E246" s="32">
        <f>E247</f>
        <v>11</v>
      </c>
      <c r="F246" s="32"/>
      <c r="G246" s="32">
        <f>G247</f>
        <v>4.8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164</v>
      </c>
      <c r="B247" s="20" t="s">
        <v>101</v>
      </c>
      <c r="C247" s="20" t="s">
        <v>251</v>
      </c>
      <c r="D247" s="20" t="s">
        <v>163</v>
      </c>
      <c r="E247" s="32">
        <v>11</v>
      </c>
      <c r="F247" s="32"/>
      <c r="G247" s="32">
        <v>4.8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344</v>
      </c>
      <c r="B248" s="20" t="s">
        <v>101</v>
      </c>
      <c r="C248" s="20" t="s">
        <v>250</v>
      </c>
      <c r="D248" s="20" t="s">
        <v>58</v>
      </c>
      <c r="E248" s="32">
        <f>E249</f>
        <v>30</v>
      </c>
      <c r="F248" s="32"/>
      <c r="G248" s="32">
        <f>G249</f>
        <v>19.8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17" t="s">
        <v>164</v>
      </c>
      <c r="B249" s="20" t="s">
        <v>101</v>
      </c>
      <c r="C249" s="20" t="s">
        <v>250</v>
      </c>
      <c r="D249" s="20" t="s">
        <v>163</v>
      </c>
      <c r="E249" s="32">
        <v>30</v>
      </c>
      <c r="F249" s="32"/>
      <c r="G249" s="32">
        <v>19.8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17" t="s">
        <v>182</v>
      </c>
      <c r="B250" s="20" t="s">
        <v>101</v>
      </c>
      <c r="C250" s="50" t="s">
        <v>347</v>
      </c>
      <c r="D250" s="20" t="s">
        <v>58</v>
      </c>
      <c r="E250" s="32">
        <f>E251</f>
        <v>16315.699999999999</v>
      </c>
      <c r="F250" s="32"/>
      <c r="G250" s="32">
        <f>G251</f>
        <v>10738.6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164</v>
      </c>
      <c r="B251" s="20" t="s">
        <v>101</v>
      </c>
      <c r="C251" s="50" t="s">
        <v>347</v>
      </c>
      <c r="D251" s="20" t="s">
        <v>163</v>
      </c>
      <c r="E251" s="32">
        <f>-76.9+16392.6</f>
        <v>16315.699999999999</v>
      </c>
      <c r="F251" s="32"/>
      <c r="G251" s="32">
        <v>10738.6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19</v>
      </c>
      <c r="B252" s="20" t="s">
        <v>101</v>
      </c>
      <c r="C252" s="50" t="s">
        <v>20</v>
      </c>
      <c r="D252" s="20" t="s">
        <v>58</v>
      </c>
      <c r="E252" s="32">
        <f>E255+E253</f>
        <v>2440.8</v>
      </c>
      <c r="F252" s="32"/>
      <c r="G252" s="32">
        <f>G255+G253</f>
        <v>1006.6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39" hidden="1">
      <c r="A253" s="17" t="s">
        <v>26</v>
      </c>
      <c r="B253" s="20" t="s">
        <v>101</v>
      </c>
      <c r="C253" s="50" t="s">
        <v>27</v>
      </c>
      <c r="D253" s="20" t="s">
        <v>58</v>
      </c>
      <c r="E253" s="32">
        <f>E254</f>
        <v>263</v>
      </c>
      <c r="F253" s="32"/>
      <c r="G253" s="32">
        <f>G254</f>
        <v>0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164</v>
      </c>
      <c r="B254" s="20" t="s">
        <v>101</v>
      </c>
      <c r="C254" s="50" t="s">
        <v>27</v>
      </c>
      <c r="D254" s="20" t="s">
        <v>163</v>
      </c>
      <c r="E254" s="32">
        <v>263</v>
      </c>
      <c r="F254" s="32"/>
      <c r="G254" s="32">
        <v>0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107</v>
      </c>
      <c r="B255" s="20" t="s">
        <v>101</v>
      </c>
      <c r="C255" s="50" t="s">
        <v>21</v>
      </c>
      <c r="D255" s="20" t="s">
        <v>58</v>
      </c>
      <c r="E255" s="32">
        <f>E256</f>
        <v>2177.8</v>
      </c>
      <c r="F255" s="32"/>
      <c r="G255" s="32">
        <f>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142</v>
      </c>
      <c r="B256" s="20" t="s">
        <v>101</v>
      </c>
      <c r="C256" s="50" t="s">
        <v>21</v>
      </c>
      <c r="D256" s="20" t="s">
        <v>143</v>
      </c>
      <c r="E256" s="32">
        <v>2177.8</v>
      </c>
      <c r="F256" s="32"/>
      <c r="G256" s="32">
        <v>1006.6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208</v>
      </c>
      <c r="B257" s="31" t="s">
        <v>101</v>
      </c>
      <c r="C257" s="31" t="s">
        <v>209</v>
      </c>
      <c r="D257" s="20" t="s">
        <v>58</v>
      </c>
      <c r="E257" s="21">
        <f>E258</f>
        <v>1270</v>
      </c>
      <c r="F257" s="21"/>
      <c r="G257" s="21">
        <f>G258</f>
        <v>789.4</v>
      </c>
      <c r="H257" s="85">
        <f t="shared" si="10"/>
        <v>0</v>
      </c>
      <c r="I257" s="19"/>
      <c r="J257" s="95"/>
      <c r="K257" s="95"/>
      <c r="L257" s="21"/>
      <c r="M257" s="87" t="e">
        <f t="shared" si="11"/>
        <v>#DIV/0!</v>
      </c>
      <c r="N257" s="21"/>
    </row>
    <row r="258" spans="1:14" s="4" customFormat="1" ht="52.5" hidden="1">
      <c r="A258" s="17" t="s">
        <v>276</v>
      </c>
      <c r="B258" s="31" t="s">
        <v>101</v>
      </c>
      <c r="C258" s="31" t="s">
        <v>277</v>
      </c>
      <c r="D258" s="20" t="s">
        <v>58</v>
      </c>
      <c r="E258" s="21">
        <f>E259+E261</f>
        <v>1270</v>
      </c>
      <c r="F258" s="21"/>
      <c r="G258" s="21">
        <f>G259+G261</f>
        <v>789.4</v>
      </c>
      <c r="H258" s="85">
        <f t="shared" si="10"/>
        <v>0</v>
      </c>
      <c r="I258" s="19"/>
      <c r="J258" s="95"/>
      <c r="K258" s="95"/>
      <c r="L258" s="21"/>
      <c r="M258" s="87" t="e">
        <f t="shared" si="11"/>
        <v>#DIV/0!</v>
      </c>
      <c r="N258" s="21"/>
    </row>
    <row r="259" spans="1:14" s="4" customFormat="1" ht="52.5" hidden="1">
      <c r="A259" s="17" t="s">
        <v>278</v>
      </c>
      <c r="B259" s="31" t="s">
        <v>101</v>
      </c>
      <c r="C259" s="31" t="s">
        <v>280</v>
      </c>
      <c r="D259" s="20" t="s">
        <v>58</v>
      </c>
      <c r="E259" s="21">
        <f>E260</f>
        <v>650</v>
      </c>
      <c r="F259" s="21"/>
      <c r="G259" s="21">
        <f>G260</f>
        <v>299</v>
      </c>
      <c r="H259" s="85">
        <f t="shared" si="10"/>
        <v>0</v>
      </c>
      <c r="I259" s="19"/>
      <c r="J259" s="95"/>
      <c r="K259" s="95"/>
      <c r="L259" s="21"/>
      <c r="M259" s="87" t="e">
        <f t="shared" si="11"/>
        <v>#DIV/0!</v>
      </c>
      <c r="N259" s="21"/>
    </row>
    <row r="260" spans="1:14" s="4" customFormat="1" ht="12.75" hidden="1">
      <c r="A260" s="28" t="s">
        <v>164</v>
      </c>
      <c r="B260" s="31" t="s">
        <v>101</v>
      </c>
      <c r="C260" s="31" t="s">
        <v>280</v>
      </c>
      <c r="D260" s="20" t="s">
        <v>163</v>
      </c>
      <c r="E260" s="21">
        <v>650</v>
      </c>
      <c r="F260" s="21"/>
      <c r="G260" s="21">
        <v>299</v>
      </c>
      <c r="H260" s="85">
        <f t="shared" si="10"/>
        <v>0</v>
      </c>
      <c r="I260" s="19"/>
      <c r="J260" s="95"/>
      <c r="K260" s="95"/>
      <c r="L260" s="21"/>
      <c r="M260" s="87" t="e">
        <f t="shared" si="11"/>
        <v>#DIV/0!</v>
      </c>
      <c r="N260" s="21"/>
    </row>
    <row r="261" spans="1:14" s="4" customFormat="1" ht="26.25" hidden="1">
      <c r="A261" s="17" t="s">
        <v>279</v>
      </c>
      <c r="B261" s="31" t="s">
        <v>101</v>
      </c>
      <c r="C261" s="31" t="s">
        <v>281</v>
      </c>
      <c r="D261" s="20" t="s">
        <v>58</v>
      </c>
      <c r="E261" s="21">
        <f>E262</f>
        <v>620</v>
      </c>
      <c r="F261" s="21"/>
      <c r="G261" s="21">
        <f>G262</f>
        <v>490.4</v>
      </c>
      <c r="H261" s="85">
        <f t="shared" si="10"/>
        <v>0</v>
      </c>
      <c r="I261" s="19"/>
      <c r="J261" s="95"/>
      <c r="K261" s="95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164</v>
      </c>
      <c r="B262" s="31" t="s">
        <v>101</v>
      </c>
      <c r="C262" s="31" t="s">
        <v>281</v>
      </c>
      <c r="D262" s="20" t="s">
        <v>163</v>
      </c>
      <c r="E262" s="21">
        <v>620</v>
      </c>
      <c r="F262" s="21"/>
      <c r="G262" s="21">
        <v>490.4</v>
      </c>
      <c r="H262" s="85">
        <f t="shared" si="10"/>
        <v>0</v>
      </c>
      <c r="I262" s="19"/>
      <c r="J262" s="95"/>
      <c r="K262" s="95"/>
      <c r="L262" s="21"/>
      <c r="M262" s="87" t="e">
        <f t="shared" si="11"/>
        <v>#DIV/0!</v>
      </c>
      <c r="N262" s="21"/>
    </row>
    <row r="263" spans="1:14" s="4" customFormat="1" ht="12.75" hidden="1">
      <c r="A263" s="17" t="s">
        <v>212</v>
      </c>
      <c r="B263" s="20" t="s">
        <v>105</v>
      </c>
      <c r="C263" s="20" t="s">
        <v>106</v>
      </c>
      <c r="D263" s="20" t="s">
        <v>58</v>
      </c>
      <c r="E263" s="32">
        <f>E264</f>
        <v>9237.1</v>
      </c>
      <c r="F263" s="32"/>
      <c r="G263" s="32">
        <f>G264</f>
        <v>6078.3</v>
      </c>
      <c r="H263" s="85">
        <f t="shared" si="10"/>
        <v>0</v>
      </c>
      <c r="I263" s="14"/>
      <c r="J263" s="90"/>
      <c r="K263" s="90"/>
      <c r="L263" s="32"/>
      <c r="M263" s="87" t="e">
        <f t="shared" si="11"/>
        <v>#DIV/0!</v>
      </c>
      <c r="N263" s="32"/>
    </row>
    <row r="264" spans="1:14" s="4" customFormat="1" ht="26.25" hidden="1">
      <c r="A264" s="17" t="s">
        <v>314</v>
      </c>
      <c r="B264" s="20" t="s">
        <v>105</v>
      </c>
      <c r="C264" s="20" t="s">
        <v>213</v>
      </c>
      <c r="D264" s="20" t="s">
        <v>58</v>
      </c>
      <c r="E264" s="32">
        <f>E265</f>
        <v>9237.1</v>
      </c>
      <c r="F264" s="32"/>
      <c r="G264" s="32">
        <f>G265</f>
        <v>6078.3</v>
      </c>
      <c r="H264" s="85">
        <f t="shared" si="10"/>
        <v>0</v>
      </c>
      <c r="I264" s="14"/>
      <c r="J264" s="90"/>
      <c r="K264" s="90"/>
      <c r="L264" s="32"/>
      <c r="M264" s="87" t="e">
        <f t="shared" si="11"/>
        <v>#DIV/0!</v>
      </c>
      <c r="N264" s="32"/>
    </row>
    <row r="265" spans="1:14" s="4" customFormat="1" ht="12.75" hidden="1">
      <c r="A265" s="17" t="s">
        <v>165</v>
      </c>
      <c r="B265" s="20" t="s">
        <v>105</v>
      </c>
      <c r="C265" s="20" t="s">
        <v>213</v>
      </c>
      <c r="D265" s="20" t="s">
        <v>166</v>
      </c>
      <c r="E265" s="32">
        <v>9237.1</v>
      </c>
      <c r="F265" s="32"/>
      <c r="G265" s="32"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200</v>
      </c>
      <c r="B266" s="20" t="s">
        <v>108</v>
      </c>
      <c r="C266" s="20" t="s">
        <v>109</v>
      </c>
      <c r="D266" s="20" t="s">
        <v>58</v>
      </c>
      <c r="E266" s="32">
        <f>E267</f>
        <v>9237.1</v>
      </c>
      <c r="F266" s="32"/>
      <c r="G266" s="32">
        <f>G267</f>
        <v>5345.4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107</v>
      </c>
      <c r="B267" s="20" t="s">
        <v>108</v>
      </c>
      <c r="C267" s="20" t="s">
        <v>210</v>
      </c>
      <c r="D267" s="20" t="s">
        <v>58</v>
      </c>
      <c r="E267" s="32">
        <f>E268</f>
        <v>9237.1</v>
      </c>
      <c r="F267" s="32"/>
      <c r="G267" s="32">
        <f>G268</f>
        <v>5345.4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165</v>
      </c>
      <c r="B268" s="20" t="s">
        <v>108</v>
      </c>
      <c r="C268" s="20" t="s">
        <v>210</v>
      </c>
      <c r="D268" s="20" t="s">
        <v>166</v>
      </c>
      <c r="E268" s="32">
        <v>9237.1</v>
      </c>
      <c r="F268" s="32"/>
      <c r="G268" s="32"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66" hidden="1">
      <c r="A269" s="28" t="s">
        <v>97</v>
      </c>
      <c r="B269" s="12" t="s">
        <v>131</v>
      </c>
      <c r="C269" s="12" t="s">
        <v>98</v>
      </c>
      <c r="D269" s="12" t="s">
        <v>58</v>
      </c>
      <c r="E269" s="13">
        <f>E270</f>
        <v>7312</v>
      </c>
      <c r="F269" s="13"/>
      <c r="G269" s="13">
        <f>G270</f>
        <v>5718.699999999999</v>
      </c>
      <c r="H269" s="13"/>
      <c r="I269" s="14"/>
      <c r="J269" s="89"/>
      <c r="K269" s="89"/>
      <c r="L269" s="13"/>
      <c r="M269" s="13"/>
      <c r="N269" s="13"/>
    </row>
    <row r="270" spans="1:14" s="4" customFormat="1" ht="26.25" hidden="1">
      <c r="A270" s="17" t="s">
        <v>91</v>
      </c>
      <c r="B270" s="12" t="s">
        <v>131</v>
      </c>
      <c r="C270" s="12" t="s">
        <v>183</v>
      </c>
      <c r="D270" s="12" t="s">
        <v>58</v>
      </c>
      <c r="E270" s="13">
        <f>E271+E275+E273</f>
        <v>7312</v>
      </c>
      <c r="F270" s="13"/>
      <c r="G270" s="13">
        <f>G271+G275+G273</f>
        <v>5718.699999999999</v>
      </c>
      <c r="H270" s="13"/>
      <c r="I270" s="14"/>
      <c r="J270" s="89"/>
      <c r="K270" s="89"/>
      <c r="L270" s="13"/>
      <c r="M270" s="13"/>
      <c r="N270" s="13"/>
    </row>
    <row r="271" spans="1:14" s="4" customFormat="1" ht="78.75" hidden="1">
      <c r="A271" s="22" t="s">
        <v>345</v>
      </c>
      <c r="B271" s="31" t="s">
        <v>131</v>
      </c>
      <c r="C271" s="31" t="s">
        <v>184</v>
      </c>
      <c r="D271" s="31" t="s">
        <v>58</v>
      </c>
      <c r="E271" s="32">
        <f>E272</f>
        <v>70</v>
      </c>
      <c r="F271" s="32"/>
      <c r="G271" s="32">
        <f>G272</f>
        <v>2.4</v>
      </c>
      <c r="H271" s="32"/>
      <c r="I271" s="14"/>
      <c r="J271" s="90"/>
      <c r="K271" s="90"/>
      <c r="L271" s="32"/>
      <c r="M271" s="32"/>
      <c r="N271" s="32"/>
    </row>
    <row r="272" spans="1:14" s="4" customFormat="1" ht="12.75" hidden="1">
      <c r="A272" s="22" t="s">
        <v>164</v>
      </c>
      <c r="B272" s="31" t="s">
        <v>131</v>
      </c>
      <c r="C272" s="31" t="s">
        <v>184</v>
      </c>
      <c r="D272" s="31" t="s">
        <v>163</v>
      </c>
      <c r="E272" s="32">
        <v>70</v>
      </c>
      <c r="F272" s="32"/>
      <c r="G272" s="32">
        <v>2.4</v>
      </c>
      <c r="H272" s="32"/>
      <c r="I272" s="14"/>
      <c r="J272" s="90"/>
      <c r="K272" s="90"/>
      <c r="L272" s="32"/>
      <c r="M272" s="32"/>
      <c r="N272" s="32"/>
    </row>
    <row r="273" spans="1:14" s="4" customFormat="1" ht="92.25" hidden="1">
      <c r="A273" s="22" t="s">
        <v>336</v>
      </c>
      <c r="B273" s="31" t="s">
        <v>131</v>
      </c>
      <c r="C273" s="31" t="s">
        <v>242</v>
      </c>
      <c r="D273" s="31" t="s">
        <v>58</v>
      </c>
      <c r="E273" s="32">
        <f>E274</f>
        <v>182</v>
      </c>
      <c r="F273" s="32"/>
      <c r="G273" s="32">
        <f>G274</f>
        <v>113.9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17" t="s">
        <v>164</v>
      </c>
      <c r="B274" s="31" t="s">
        <v>131</v>
      </c>
      <c r="C274" s="31" t="s">
        <v>242</v>
      </c>
      <c r="D274" s="31" t="s">
        <v>163</v>
      </c>
      <c r="E274" s="32">
        <v>182</v>
      </c>
      <c r="F274" s="32"/>
      <c r="G274" s="32">
        <v>113.9</v>
      </c>
      <c r="H274" s="32"/>
      <c r="I274" s="14"/>
      <c r="J274" s="90"/>
      <c r="K274" s="90"/>
      <c r="L274" s="32"/>
      <c r="M274" s="32"/>
      <c r="N274" s="32"/>
    </row>
    <row r="275" spans="1:14" s="4" customFormat="1" ht="78.75" hidden="1">
      <c r="A275" s="17" t="s">
        <v>313</v>
      </c>
      <c r="B275" s="31" t="s">
        <v>131</v>
      </c>
      <c r="C275" s="51" t="s">
        <v>240</v>
      </c>
      <c r="D275" s="31" t="s">
        <v>58</v>
      </c>
      <c r="E275" s="32">
        <f>E276</f>
        <v>7060</v>
      </c>
      <c r="F275" s="32"/>
      <c r="G275" s="32">
        <f>G276</f>
        <v>5602.4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164</v>
      </c>
      <c r="B276" s="31" t="s">
        <v>131</v>
      </c>
      <c r="C276" s="51" t="s">
        <v>240</v>
      </c>
      <c r="D276" s="31" t="s">
        <v>163</v>
      </c>
      <c r="E276" s="32">
        <f>500+40+30+6490</f>
        <v>7060</v>
      </c>
      <c r="F276" s="32"/>
      <c r="G276" s="32">
        <v>5602.4</v>
      </c>
      <c r="H276" s="32"/>
      <c r="I276" s="14"/>
      <c r="J276" s="90"/>
      <c r="K276" s="90"/>
      <c r="L276" s="32"/>
      <c r="M276" s="32"/>
      <c r="N276" s="32"/>
    </row>
    <row r="277" spans="1:14" s="4" customFormat="1" ht="26.25" hidden="1">
      <c r="A277" s="17" t="s">
        <v>114</v>
      </c>
      <c r="B277" s="11" t="s">
        <v>2</v>
      </c>
      <c r="C277" s="11" t="s">
        <v>112</v>
      </c>
      <c r="D277" s="11" t="s">
        <v>58</v>
      </c>
      <c r="E277" s="18">
        <f>E278</f>
        <v>11071.4</v>
      </c>
      <c r="F277" s="18">
        <f>F278</f>
        <v>0</v>
      </c>
      <c r="G277" s="18">
        <f>G278</f>
        <v>3942.5</v>
      </c>
      <c r="H277" s="85">
        <f aca="true" t="shared" si="12" ref="H277:H284">F277/E277*100</f>
        <v>0</v>
      </c>
      <c r="I277" s="19"/>
      <c r="J277" s="91"/>
      <c r="K277" s="91"/>
      <c r="L277" s="18"/>
      <c r="M277" s="87" t="e">
        <f aca="true" t="shared" si="13" ref="M277:M284">K277/J277*100</f>
        <v>#DIV/0!</v>
      </c>
      <c r="N277" s="18"/>
    </row>
    <row r="278" spans="1:14" s="4" customFormat="1" ht="26.25" hidden="1">
      <c r="A278" s="28" t="s">
        <v>91</v>
      </c>
      <c r="B278" s="12" t="s">
        <v>2</v>
      </c>
      <c r="C278" s="12" t="s">
        <v>195</v>
      </c>
      <c r="D278" s="12" t="s">
        <v>58</v>
      </c>
      <c r="E278" s="13">
        <f>E279</f>
        <v>11071.4</v>
      </c>
      <c r="F278" s="13"/>
      <c r="G278" s="13">
        <f>G279</f>
        <v>3942.5</v>
      </c>
      <c r="H278" s="85">
        <f t="shared" si="12"/>
        <v>0</v>
      </c>
      <c r="I278" s="14"/>
      <c r="J278" s="89"/>
      <c r="K278" s="89"/>
      <c r="L278" s="13"/>
      <c r="M278" s="87" t="e">
        <f t="shared" si="13"/>
        <v>#DIV/0!</v>
      </c>
      <c r="N278" s="13"/>
    </row>
    <row r="279" spans="1:14" s="4" customFormat="1" ht="26.25" hidden="1">
      <c r="A279" s="17" t="s">
        <v>355</v>
      </c>
      <c r="B279" s="12" t="s">
        <v>2</v>
      </c>
      <c r="C279" s="12" t="s">
        <v>356</v>
      </c>
      <c r="D279" s="12" t="s">
        <v>58</v>
      </c>
      <c r="E279" s="13">
        <f>E280</f>
        <v>11071.4</v>
      </c>
      <c r="F279" s="13"/>
      <c r="G279" s="13">
        <f>G280</f>
        <v>3942.5</v>
      </c>
      <c r="H279" s="85">
        <f t="shared" si="12"/>
        <v>0</v>
      </c>
      <c r="I279" s="14"/>
      <c r="J279" s="89"/>
      <c r="K279" s="89"/>
      <c r="L279" s="13"/>
      <c r="M279" s="87" t="e">
        <f t="shared" si="13"/>
        <v>#DIV/0!</v>
      </c>
      <c r="N279" s="13"/>
    </row>
    <row r="280" spans="1:14" s="4" customFormat="1" ht="12.75" hidden="1">
      <c r="A280" s="17" t="s">
        <v>164</v>
      </c>
      <c r="B280" s="12" t="s">
        <v>2</v>
      </c>
      <c r="C280" s="12" t="s">
        <v>356</v>
      </c>
      <c r="D280" s="12" t="s">
        <v>163</v>
      </c>
      <c r="E280" s="13">
        <v>11071.4</v>
      </c>
      <c r="F280" s="13"/>
      <c r="G280" s="13"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5.5" customHeight="1" hidden="1">
      <c r="A281" s="17" t="s">
        <v>67</v>
      </c>
      <c r="B281" s="12" t="s">
        <v>2</v>
      </c>
      <c r="C281" s="12" t="s">
        <v>113</v>
      </c>
      <c r="D281" s="12" t="s">
        <v>58</v>
      </c>
      <c r="E281" s="13">
        <f>E282</f>
        <v>0</v>
      </c>
      <c r="F281" s="13">
        <f>F282</f>
        <v>0</v>
      </c>
      <c r="G281" s="13">
        <f>G282</f>
        <v>0</v>
      </c>
      <c r="H281" s="85" t="e">
        <f t="shared" si="12"/>
        <v>#DIV/0!</v>
      </c>
      <c r="I281" s="14"/>
      <c r="J281" s="89"/>
      <c r="K281" s="89"/>
      <c r="L281" s="13"/>
      <c r="M281" s="87" t="e">
        <f t="shared" si="13"/>
        <v>#DIV/0!</v>
      </c>
      <c r="N281" s="13">
        <f>N282</f>
        <v>0</v>
      </c>
    </row>
    <row r="282" spans="1:14" s="4" customFormat="1" ht="25.5" customHeight="1" hidden="1">
      <c r="A282" s="28" t="s">
        <v>91</v>
      </c>
      <c r="B282" s="12" t="s">
        <v>2</v>
      </c>
      <c r="C282" s="12" t="s">
        <v>196</v>
      </c>
      <c r="D282" s="12" t="s">
        <v>58</v>
      </c>
      <c r="E282" s="13">
        <f>E283</f>
        <v>0</v>
      </c>
      <c r="F282" s="13"/>
      <c r="G282" s="13">
        <f>G283</f>
        <v>0</v>
      </c>
      <c r="H282" s="85" t="e">
        <f t="shared" si="12"/>
        <v>#DIV/0!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38.25" customHeight="1" hidden="1">
      <c r="A283" s="22" t="s">
        <v>0</v>
      </c>
      <c r="B283" s="31" t="s">
        <v>2</v>
      </c>
      <c r="C283" s="31" t="s">
        <v>1</v>
      </c>
      <c r="D283" s="31"/>
      <c r="E283" s="32">
        <f>E284</f>
        <v>0</v>
      </c>
      <c r="F283" s="32"/>
      <c r="G283" s="32">
        <f>G284</f>
        <v>0</v>
      </c>
      <c r="H283" s="85" t="e">
        <f t="shared" si="12"/>
        <v>#DIV/0!</v>
      </c>
      <c r="I283" s="14"/>
      <c r="J283" s="90"/>
      <c r="K283" s="90"/>
      <c r="L283" s="32"/>
      <c r="M283" s="87" t="e">
        <f t="shared" si="13"/>
        <v>#DIV/0!</v>
      </c>
      <c r="N283" s="32"/>
    </row>
    <row r="284" spans="1:14" s="4" customFormat="1" ht="25.5" customHeight="1" hidden="1">
      <c r="A284" s="22" t="s">
        <v>164</v>
      </c>
      <c r="B284" s="31" t="s">
        <v>2</v>
      </c>
      <c r="C284" s="31" t="s">
        <v>1</v>
      </c>
      <c r="D284" s="31" t="s">
        <v>163</v>
      </c>
      <c r="E284" s="32">
        <f>-5702.9+5702.9</f>
        <v>0</v>
      </c>
      <c r="F284" s="32"/>
      <c r="G284" s="32">
        <f>-5702.9+5702.9</f>
        <v>0</v>
      </c>
      <c r="H284" s="85" t="e">
        <f t="shared" si="12"/>
        <v>#DIV/0!</v>
      </c>
      <c r="I284" s="14"/>
      <c r="J284" s="90"/>
      <c r="K284" s="90"/>
      <c r="L284" s="32"/>
      <c r="M284" s="87" t="e">
        <f t="shared" si="13"/>
        <v>#DIV/0!</v>
      </c>
      <c r="N284" s="32"/>
    </row>
    <row r="285" spans="1:14" ht="52.5" hidden="1">
      <c r="A285" s="17" t="s">
        <v>135</v>
      </c>
      <c r="B285" s="31" t="s">
        <v>211</v>
      </c>
      <c r="C285" s="31" t="s">
        <v>136</v>
      </c>
      <c r="D285" s="31" t="s">
        <v>58</v>
      </c>
      <c r="E285" s="32">
        <f>E286</f>
        <v>800</v>
      </c>
      <c r="F285" s="32"/>
      <c r="G285" s="32">
        <f>G286</f>
        <v>378.5</v>
      </c>
      <c r="H285" s="32"/>
      <c r="I285" s="14"/>
      <c r="J285" s="90"/>
      <c r="K285" s="90"/>
      <c r="L285" s="32"/>
      <c r="M285" s="32"/>
      <c r="N285" s="32"/>
    </row>
    <row r="286" spans="1:14" ht="12.75" hidden="1">
      <c r="A286" s="17" t="s">
        <v>89</v>
      </c>
      <c r="B286" s="31" t="s">
        <v>211</v>
      </c>
      <c r="C286" s="31" t="s">
        <v>139</v>
      </c>
      <c r="D286" s="31" t="s">
        <v>58</v>
      </c>
      <c r="E286" s="32">
        <f>E287</f>
        <v>800</v>
      </c>
      <c r="F286" s="32"/>
      <c r="G286" s="32">
        <f>G287</f>
        <v>378.5</v>
      </c>
      <c r="H286" s="32"/>
      <c r="I286" s="14"/>
      <c r="J286" s="90"/>
      <c r="K286" s="90"/>
      <c r="L286" s="32"/>
      <c r="M286" s="32"/>
      <c r="N286" s="32"/>
    </row>
    <row r="287" spans="1:14" ht="26.25" hidden="1">
      <c r="A287" s="23" t="s">
        <v>323</v>
      </c>
      <c r="B287" s="31" t="s">
        <v>211</v>
      </c>
      <c r="C287" s="31" t="s">
        <v>236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26.25" hidden="1">
      <c r="A288" s="23" t="s">
        <v>137</v>
      </c>
      <c r="B288" s="31" t="s">
        <v>211</v>
      </c>
      <c r="C288" s="31" t="s">
        <v>236</v>
      </c>
      <c r="D288" s="31" t="s">
        <v>138</v>
      </c>
      <c r="E288" s="32">
        <v>800</v>
      </c>
      <c r="F288" s="32"/>
      <c r="G288" s="32"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17" t="s">
        <v>110</v>
      </c>
      <c r="B289" s="31" t="s">
        <v>211</v>
      </c>
      <c r="C289" s="31" t="s">
        <v>111</v>
      </c>
      <c r="D289" s="31" t="s">
        <v>58</v>
      </c>
      <c r="E289" s="32">
        <f>E290</f>
        <v>1695</v>
      </c>
      <c r="F289" s="32"/>
      <c r="G289" s="32">
        <f>G290</f>
        <v>732.8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17" t="s">
        <v>91</v>
      </c>
      <c r="B290" s="31" t="s">
        <v>211</v>
      </c>
      <c r="C290" s="31" t="s">
        <v>194</v>
      </c>
      <c r="D290" s="31" t="s">
        <v>58</v>
      </c>
      <c r="E290" s="32">
        <f>E291</f>
        <v>1695</v>
      </c>
      <c r="F290" s="32"/>
      <c r="G290" s="32">
        <f>G291</f>
        <v>732.8</v>
      </c>
      <c r="H290" s="32"/>
      <c r="I290" s="14"/>
      <c r="J290" s="90"/>
      <c r="K290" s="90"/>
      <c r="L290" s="32"/>
      <c r="M290" s="32"/>
      <c r="N290" s="32"/>
    </row>
    <row r="291" spans="1:14" ht="39" hidden="1">
      <c r="A291" s="17" t="s">
        <v>197</v>
      </c>
      <c r="B291" s="31" t="s">
        <v>211</v>
      </c>
      <c r="C291" s="51" t="s">
        <v>346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12.75" hidden="1">
      <c r="A292" s="17" t="s">
        <v>164</v>
      </c>
      <c r="B292" s="31" t="s">
        <v>211</v>
      </c>
      <c r="C292" s="51" t="s">
        <v>346</v>
      </c>
      <c r="D292" s="31" t="s">
        <v>163</v>
      </c>
      <c r="E292" s="32">
        <v>1695</v>
      </c>
      <c r="F292" s="32"/>
      <c r="G292" s="32">
        <v>732.8</v>
      </c>
      <c r="H292" s="32"/>
      <c r="I292" s="14"/>
      <c r="J292" s="90"/>
      <c r="K292" s="90"/>
      <c r="L292" s="32"/>
      <c r="M292" s="32"/>
      <c r="N292" s="32"/>
    </row>
    <row r="293" spans="1:14" ht="12.75" hidden="1">
      <c r="A293" s="17" t="s">
        <v>208</v>
      </c>
      <c r="B293" s="31" t="s">
        <v>211</v>
      </c>
      <c r="C293" s="51" t="s">
        <v>209</v>
      </c>
      <c r="D293" s="31" t="s">
        <v>58</v>
      </c>
      <c r="E293" s="32">
        <f>E294</f>
        <v>450</v>
      </c>
      <c r="F293" s="32"/>
      <c r="G293" s="32">
        <f>G294</f>
        <v>179.9</v>
      </c>
      <c r="H293" s="32"/>
      <c r="I293" s="14"/>
      <c r="J293" s="90"/>
      <c r="K293" s="90"/>
      <c r="L293" s="32"/>
      <c r="M293" s="32"/>
      <c r="N293" s="32"/>
    </row>
    <row r="294" spans="1:14" ht="52.5" hidden="1">
      <c r="A294" s="17" t="s">
        <v>300</v>
      </c>
      <c r="B294" s="31" t="s">
        <v>211</v>
      </c>
      <c r="C294" s="31" t="s">
        <v>301</v>
      </c>
      <c r="D294" s="31" t="s">
        <v>58</v>
      </c>
      <c r="E294" s="32">
        <f>E295+E297+E299</f>
        <v>450</v>
      </c>
      <c r="F294" s="32"/>
      <c r="G294" s="32">
        <f>G295+G297+G299</f>
        <v>179.9</v>
      </c>
      <c r="H294" s="32"/>
      <c r="I294" s="14"/>
      <c r="J294" s="90"/>
      <c r="K294" s="90"/>
      <c r="L294" s="32"/>
      <c r="M294" s="32"/>
      <c r="N294" s="32"/>
    </row>
    <row r="295" spans="1:14" ht="25.5" customHeight="1" hidden="1">
      <c r="A295" s="17" t="s">
        <v>302</v>
      </c>
      <c r="B295" s="31" t="s">
        <v>211</v>
      </c>
      <c r="C295" s="31" t="s">
        <v>303</v>
      </c>
      <c r="D295" s="31" t="s">
        <v>58</v>
      </c>
      <c r="E295" s="32">
        <f>E296</f>
        <v>0</v>
      </c>
      <c r="F295" s="32"/>
      <c r="G295" s="32">
        <f>G296</f>
        <v>0</v>
      </c>
      <c r="H295" s="32"/>
      <c r="I295" s="14"/>
      <c r="J295" s="90"/>
      <c r="K295" s="90"/>
      <c r="L295" s="32"/>
      <c r="M295" s="32"/>
      <c r="N295" s="32"/>
    </row>
    <row r="296" spans="1:14" ht="36.75" customHeight="1" hidden="1">
      <c r="A296" s="17" t="s">
        <v>164</v>
      </c>
      <c r="B296" s="31" t="s">
        <v>211</v>
      </c>
      <c r="C296" s="31" t="s">
        <v>303</v>
      </c>
      <c r="D296" s="31" t="s">
        <v>163</v>
      </c>
      <c r="E296" s="32">
        <f>11250-11250</f>
        <v>0</v>
      </c>
      <c r="F296" s="32"/>
      <c r="G296" s="32">
        <f>11250-11250</f>
        <v>0</v>
      </c>
      <c r="H296" s="32"/>
      <c r="I296" s="14"/>
      <c r="J296" s="90"/>
      <c r="K296" s="90"/>
      <c r="L296" s="32"/>
      <c r="M296" s="32"/>
      <c r="N296" s="32"/>
    </row>
    <row r="297" spans="1:14" ht="36.75" customHeight="1" hidden="1">
      <c r="A297" s="17" t="s">
        <v>304</v>
      </c>
      <c r="B297" s="31" t="s">
        <v>211</v>
      </c>
      <c r="C297" s="31" t="s">
        <v>305</v>
      </c>
      <c r="D297" s="31" t="s">
        <v>58</v>
      </c>
      <c r="E297" s="32">
        <f>E298</f>
        <v>450</v>
      </c>
      <c r="F297" s="32"/>
      <c r="G297" s="32">
        <f>G298</f>
        <v>179.9</v>
      </c>
      <c r="H297" s="32"/>
      <c r="I297" s="14"/>
      <c r="J297" s="90"/>
      <c r="K297" s="90"/>
      <c r="L297" s="32"/>
      <c r="M297" s="32"/>
      <c r="N297" s="32"/>
    </row>
    <row r="298" spans="1:14" ht="30.75" customHeight="1" hidden="1">
      <c r="A298" s="17" t="s">
        <v>164</v>
      </c>
      <c r="B298" s="31" t="s">
        <v>211</v>
      </c>
      <c r="C298" s="31" t="s">
        <v>305</v>
      </c>
      <c r="D298" s="31" t="s">
        <v>163</v>
      </c>
      <c r="E298" s="32">
        <f>200+250</f>
        <v>450</v>
      </c>
      <c r="F298" s="32"/>
      <c r="G298" s="32">
        <v>179.9</v>
      </c>
      <c r="H298" s="32"/>
      <c r="I298" s="14"/>
      <c r="J298" s="90"/>
      <c r="K298" s="90"/>
      <c r="L298" s="32"/>
      <c r="M298" s="32"/>
      <c r="N298" s="32"/>
    </row>
    <row r="299" spans="1:14" ht="25.5" customHeight="1" hidden="1">
      <c r="A299" s="17" t="s">
        <v>306</v>
      </c>
      <c r="B299" s="31" t="s">
        <v>211</v>
      </c>
      <c r="C299" s="31" t="s">
        <v>307</v>
      </c>
      <c r="D299" s="31" t="s">
        <v>58</v>
      </c>
      <c r="E299" s="32">
        <f>E300</f>
        <v>0</v>
      </c>
      <c r="F299" s="32"/>
      <c r="G299" s="32">
        <f>G300</f>
        <v>0</v>
      </c>
      <c r="H299" s="32"/>
      <c r="I299" s="14"/>
      <c r="J299" s="90"/>
      <c r="K299" s="90"/>
      <c r="L299" s="32"/>
      <c r="M299" s="32"/>
      <c r="N299" s="32"/>
    </row>
    <row r="300" spans="1:14" ht="25.5" customHeight="1" hidden="1">
      <c r="A300" s="17" t="s">
        <v>164</v>
      </c>
      <c r="B300" s="31" t="s">
        <v>211</v>
      </c>
      <c r="C300" s="31" t="s">
        <v>307</v>
      </c>
      <c r="D300" s="31" t="s">
        <v>163</v>
      </c>
      <c r="E300" s="32">
        <f>3600-3600</f>
        <v>0</v>
      </c>
      <c r="F300" s="32"/>
      <c r="G300" s="32">
        <f>3600-3600</f>
        <v>0</v>
      </c>
      <c r="H300" s="32"/>
      <c r="I300" s="14"/>
      <c r="J300" s="90"/>
      <c r="K300" s="90"/>
      <c r="L300" s="32"/>
      <c r="M300" s="32"/>
      <c r="N300" s="32"/>
    </row>
    <row r="301" spans="1:14" ht="12.75">
      <c r="A301" s="62" t="s">
        <v>68</v>
      </c>
      <c r="B301" s="63" t="s">
        <v>115</v>
      </c>
      <c r="C301" s="63" t="s">
        <v>73</v>
      </c>
      <c r="D301" s="63" t="s">
        <v>58</v>
      </c>
      <c r="E301" s="64">
        <f>E302+E309</f>
        <v>459.1</v>
      </c>
      <c r="F301" s="64">
        <f>F302+F309</f>
        <v>126</v>
      </c>
      <c r="G301" s="83">
        <f>F301/F324*100</f>
        <v>0.7362565445026179</v>
      </c>
      <c r="H301" s="80">
        <f>F301/E301*100</f>
        <v>27.445001089087345</v>
      </c>
      <c r="I301" s="65"/>
      <c r="J301" s="102">
        <f>J302</f>
        <v>96</v>
      </c>
      <c r="K301" s="102">
        <f>K302</f>
        <v>40</v>
      </c>
      <c r="L301" s="83">
        <f>K301/K324*100</f>
        <v>0.23833073155618048</v>
      </c>
      <c r="M301" s="83">
        <f>K301/J301*100</f>
        <v>41.66666666666667</v>
      </c>
      <c r="N301" s="80">
        <f>F301/K301*100</f>
        <v>315</v>
      </c>
    </row>
    <row r="302" spans="1:14" ht="12.75">
      <c r="A302" s="25" t="s">
        <v>116</v>
      </c>
      <c r="B302" s="48">
        <v>1001</v>
      </c>
      <c r="C302" s="12" t="s">
        <v>73</v>
      </c>
      <c r="D302" s="11" t="s">
        <v>58</v>
      </c>
      <c r="E302" s="18">
        <v>357.2</v>
      </c>
      <c r="F302" s="91">
        <v>126</v>
      </c>
      <c r="G302" s="18"/>
      <c r="H302" s="85">
        <f>F302/E302*100</f>
        <v>35.27435610302352</v>
      </c>
      <c r="I302" s="19"/>
      <c r="J302" s="91">
        <v>96</v>
      </c>
      <c r="K302" s="91">
        <v>40</v>
      </c>
      <c r="L302" s="18"/>
      <c r="M302" s="88">
        <f>K302/J302*100</f>
        <v>41.66666666666667</v>
      </c>
      <c r="N302" s="18"/>
    </row>
    <row r="303" spans="1:14" ht="26.25" hidden="1">
      <c r="A303" s="17" t="s">
        <v>185</v>
      </c>
      <c r="B303" s="66">
        <v>1001</v>
      </c>
      <c r="C303" s="31" t="s">
        <v>186</v>
      </c>
      <c r="D303" s="20" t="s">
        <v>58</v>
      </c>
      <c r="E303" s="21">
        <f>E304</f>
        <v>7500.5</v>
      </c>
      <c r="F303" s="21"/>
      <c r="G303" s="21">
        <f>G304</f>
        <v>3399.4</v>
      </c>
      <c r="H303" s="85">
        <f>F303/E303*100</f>
        <v>0</v>
      </c>
      <c r="I303" s="19"/>
      <c r="J303" s="95"/>
      <c r="K303" s="95"/>
      <c r="L303" s="21"/>
      <c r="M303" s="88" t="e">
        <f>K303/J303*100</f>
        <v>#DIV/0!</v>
      </c>
      <c r="N303" s="21"/>
    </row>
    <row r="304" spans="1:14" ht="39" hidden="1">
      <c r="A304" s="17" t="s">
        <v>231</v>
      </c>
      <c r="B304" s="66">
        <v>1001</v>
      </c>
      <c r="C304" s="31" t="s">
        <v>187</v>
      </c>
      <c r="D304" s="20" t="s">
        <v>58</v>
      </c>
      <c r="E304" s="21">
        <f>E305</f>
        <v>7500.5</v>
      </c>
      <c r="F304" s="21"/>
      <c r="G304" s="21">
        <f>G305</f>
        <v>3399.4</v>
      </c>
      <c r="H304" s="85">
        <f>F304/E304*100</f>
        <v>0</v>
      </c>
      <c r="I304" s="19"/>
      <c r="J304" s="95"/>
      <c r="K304" s="95"/>
      <c r="L304" s="21"/>
      <c r="M304" s="88" t="e">
        <f>K304/J304*100</f>
        <v>#DIV/0!</v>
      </c>
      <c r="N304" s="21"/>
    </row>
    <row r="305" spans="1:14" ht="12.75" hidden="1">
      <c r="A305" s="17" t="s">
        <v>158</v>
      </c>
      <c r="B305" s="66">
        <v>1001</v>
      </c>
      <c r="C305" s="31" t="s">
        <v>187</v>
      </c>
      <c r="D305" s="20" t="s">
        <v>90</v>
      </c>
      <c r="E305" s="21">
        <v>7500.5</v>
      </c>
      <c r="F305" s="21"/>
      <c r="G305" s="40">
        <v>3399.4</v>
      </c>
      <c r="H305" s="85">
        <f>F305/E305*100</f>
        <v>0</v>
      </c>
      <c r="I305" s="78"/>
      <c r="J305" s="99"/>
      <c r="K305" s="99"/>
      <c r="L305" s="40"/>
      <c r="M305" s="88" t="e">
        <f>K305/J305*100</f>
        <v>#DIV/0!</v>
      </c>
      <c r="N305" s="21"/>
    </row>
    <row r="306" spans="1:14" ht="26.25" hidden="1">
      <c r="A306" s="17" t="s">
        <v>49</v>
      </c>
      <c r="B306" s="12" t="s">
        <v>32</v>
      </c>
      <c r="C306" s="12" t="s">
        <v>50</v>
      </c>
      <c r="D306" s="12" t="s">
        <v>58</v>
      </c>
      <c r="E306" s="13">
        <f>E307</f>
        <v>661.5</v>
      </c>
      <c r="F306" s="13"/>
      <c r="G306" s="13">
        <f>G307</f>
        <v>381.7</v>
      </c>
      <c r="H306" s="13"/>
      <c r="I306" s="14"/>
      <c r="J306" s="89"/>
      <c r="K306" s="89"/>
      <c r="L306" s="13"/>
      <c r="M306" s="13"/>
      <c r="N306" s="13"/>
    </row>
    <row r="307" spans="1:14" ht="12.75" hidden="1">
      <c r="A307" s="17" t="s">
        <v>51</v>
      </c>
      <c r="B307" s="12" t="s">
        <v>32</v>
      </c>
      <c r="C307" s="12" t="s">
        <v>52</v>
      </c>
      <c r="D307" s="12" t="s">
        <v>58</v>
      </c>
      <c r="E307" s="13">
        <f>E308</f>
        <v>661.5</v>
      </c>
      <c r="F307" s="13"/>
      <c r="G307" s="13">
        <f>G308</f>
        <v>381.7</v>
      </c>
      <c r="H307" s="13"/>
      <c r="I307" s="14"/>
      <c r="J307" s="89"/>
      <c r="K307" s="89"/>
      <c r="L307" s="13"/>
      <c r="M307" s="13"/>
      <c r="N307" s="13"/>
    </row>
    <row r="308" spans="1:14" ht="26.25" hidden="1">
      <c r="A308" s="17" t="s">
        <v>137</v>
      </c>
      <c r="B308" s="12" t="s">
        <v>32</v>
      </c>
      <c r="C308" s="12" t="s">
        <v>52</v>
      </c>
      <c r="D308" s="12" t="s">
        <v>138</v>
      </c>
      <c r="E308" s="13">
        <v>661.5</v>
      </c>
      <c r="F308" s="13"/>
      <c r="G308" s="13">
        <v>381.7</v>
      </c>
      <c r="H308" s="13"/>
      <c r="I308" s="14"/>
      <c r="J308" s="89"/>
      <c r="K308" s="89"/>
      <c r="L308" s="13"/>
      <c r="M308" s="13"/>
      <c r="N308" s="13"/>
    </row>
    <row r="309" spans="1:14" ht="12.75">
      <c r="A309" s="25" t="s">
        <v>384</v>
      </c>
      <c r="B309" s="12" t="s">
        <v>385</v>
      </c>
      <c r="C309" s="12" t="s">
        <v>73</v>
      </c>
      <c r="D309" s="12" t="s">
        <v>58</v>
      </c>
      <c r="E309" s="13">
        <v>101.9</v>
      </c>
      <c r="F309" s="13">
        <v>0</v>
      </c>
      <c r="G309" s="13"/>
      <c r="H309" s="13"/>
      <c r="I309" s="14"/>
      <c r="J309" s="89"/>
      <c r="K309" s="89"/>
      <c r="L309" s="13"/>
      <c r="M309" s="13"/>
      <c r="N309" s="13"/>
    </row>
    <row r="310" spans="1:14" ht="12.75">
      <c r="A310" s="62" t="s">
        <v>225</v>
      </c>
      <c r="B310" s="34" t="s">
        <v>4</v>
      </c>
      <c r="C310" s="34" t="s">
        <v>73</v>
      </c>
      <c r="D310" s="34" t="s">
        <v>58</v>
      </c>
      <c r="E310" s="35">
        <f>E311+E312</f>
        <v>8076.9</v>
      </c>
      <c r="F310" s="35">
        <f>F311+F312</f>
        <v>2962</v>
      </c>
      <c r="G310" s="83">
        <f>F310/F324*100</f>
        <v>17.30787210172027</v>
      </c>
      <c r="H310" s="80">
        <f>F310/E310*100</f>
        <v>36.67248573091161</v>
      </c>
      <c r="I310" s="14"/>
      <c r="J310" s="93">
        <f>J311</f>
        <v>7284.9</v>
      </c>
      <c r="K310" s="93">
        <f>K311</f>
        <v>2720.9</v>
      </c>
      <c r="L310" s="83">
        <f>K310/K324*100</f>
        <v>16.211852187280286</v>
      </c>
      <c r="M310" s="83">
        <f>K310/J310*100</f>
        <v>37.34986067070242</v>
      </c>
      <c r="N310" s="80">
        <f>F310/K310*100</f>
        <v>108.86103862692491</v>
      </c>
    </row>
    <row r="311" spans="1:14" ht="12.75">
      <c r="A311" s="27" t="s">
        <v>366</v>
      </c>
      <c r="B311" s="12" t="s">
        <v>367</v>
      </c>
      <c r="C311" s="12" t="s">
        <v>73</v>
      </c>
      <c r="D311" s="12" t="s">
        <v>58</v>
      </c>
      <c r="E311" s="13">
        <v>7116.9</v>
      </c>
      <c r="F311" s="13">
        <v>2962</v>
      </c>
      <c r="G311" s="13"/>
      <c r="H311" s="85">
        <f>F311/E311*100</f>
        <v>41.61924433390943</v>
      </c>
      <c r="I311" s="14"/>
      <c r="J311" s="89">
        <v>7284.9</v>
      </c>
      <c r="K311" s="89">
        <v>2720.9</v>
      </c>
      <c r="L311" s="13"/>
      <c r="M311" s="13"/>
      <c r="N311" s="13"/>
    </row>
    <row r="312" spans="1:14" ht="12.75">
      <c r="A312" s="27" t="s">
        <v>391</v>
      </c>
      <c r="B312" s="12" t="s">
        <v>392</v>
      </c>
      <c r="C312" s="12" t="s">
        <v>73</v>
      </c>
      <c r="D312" s="12" t="s">
        <v>58</v>
      </c>
      <c r="E312" s="13">
        <v>960</v>
      </c>
      <c r="F312" s="13">
        <v>0</v>
      </c>
      <c r="G312" s="13"/>
      <c r="H312" s="85"/>
      <c r="I312" s="14"/>
      <c r="J312" s="89"/>
      <c r="K312" s="89"/>
      <c r="L312" s="13"/>
      <c r="M312" s="13"/>
      <c r="N312" s="13"/>
    </row>
    <row r="313" spans="1:14" ht="12.75">
      <c r="A313" s="62" t="s">
        <v>368</v>
      </c>
      <c r="B313" s="34" t="s">
        <v>369</v>
      </c>
      <c r="C313" s="34" t="s">
        <v>73</v>
      </c>
      <c r="D313" s="34" t="s">
        <v>58</v>
      </c>
      <c r="E313" s="35">
        <f>E315+E314</f>
        <v>785.7</v>
      </c>
      <c r="F313" s="35">
        <f>F315+F314</f>
        <v>370.5</v>
      </c>
      <c r="G313" s="83">
        <f>F313/F324*100</f>
        <v>2.1649448391922217</v>
      </c>
      <c r="H313" s="80">
        <f>F313/E313*100</f>
        <v>47.15540282550592</v>
      </c>
      <c r="I313" s="14"/>
      <c r="J313" s="35">
        <f>J315+J314</f>
        <v>957.8000000000001</v>
      </c>
      <c r="K313" s="35">
        <f>K315+K314</f>
        <v>391.5</v>
      </c>
      <c r="L313" s="83">
        <f>K313/K324*100</f>
        <v>2.3326620351061167</v>
      </c>
      <c r="M313" s="83">
        <f>K313/J313*100</f>
        <v>40.8749216955523</v>
      </c>
      <c r="N313" s="80">
        <f>F313/K313*100</f>
        <v>94.6360153256705</v>
      </c>
    </row>
    <row r="314" spans="1:14" ht="12.75">
      <c r="A314" s="27" t="s">
        <v>378</v>
      </c>
      <c r="B314" s="12" t="s">
        <v>379</v>
      </c>
      <c r="C314" s="12" t="s">
        <v>73</v>
      </c>
      <c r="D314" s="12" t="s">
        <v>58</v>
      </c>
      <c r="E314" s="13">
        <v>725.7</v>
      </c>
      <c r="F314" s="13">
        <v>352.5</v>
      </c>
      <c r="G314" s="83"/>
      <c r="H314" s="80"/>
      <c r="I314" s="14"/>
      <c r="J314" s="89">
        <v>850.2</v>
      </c>
      <c r="K314" s="89">
        <v>347.2</v>
      </c>
      <c r="L314" s="83"/>
      <c r="M314" s="83"/>
      <c r="N314" s="80"/>
    </row>
    <row r="315" spans="1:14" ht="26.25">
      <c r="A315" s="27" t="s">
        <v>376</v>
      </c>
      <c r="B315" s="12" t="s">
        <v>377</v>
      </c>
      <c r="C315" s="12" t="s">
        <v>73</v>
      </c>
      <c r="D315" s="12" t="s">
        <v>58</v>
      </c>
      <c r="E315" s="13">
        <v>60</v>
      </c>
      <c r="F315" s="13">
        <v>18</v>
      </c>
      <c r="G315" s="13"/>
      <c r="H315" s="85">
        <f>F315/E315*100</f>
        <v>30</v>
      </c>
      <c r="I315" s="14"/>
      <c r="J315" s="89">
        <v>107.6</v>
      </c>
      <c r="K315" s="89">
        <v>44.3</v>
      </c>
      <c r="L315" s="13"/>
      <c r="M315" s="88"/>
      <c r="N315" s="13"/>
    </row>
    <row r="316" spans="1:14" ht="39">
      <c r="A316" s="33" t="s">
        <v>372</v>
      </c>
      <c r="B316" s="34" t="s">
        <v>370</v>
      </c>
      <c r="C316" s="34" t="s">
        <v>73</v>
      </c>
      <c r="D316" s="34" t="s">
        <v>58</v>
      </c>
      <c r="E316" s="35">
        <f>E317</f>
        <v>0</v>
      </c>
      <c r="F316" s="35">
        <f>F317</f>
        <v>0</v>
      </c>
      <c r="G316" s="81">
        <f>F316/F324*100</f>
        <v>0</v>
      </c>
      <c r="H316" s="85"/>
      <c r="I316" s="36"/>
      <c r="J316" s="93">
        <f>J317</f>
        <v>0</v>
      </c>
      <c r="K316" s="93">
        <f>K317</f>
        <v>0</v>
      </c>
      <c r="L316" s="81">
        <f>K316/K324*100</f>
        <v>0</v>
      </c>
      <c r="M316" s="85"/>
      <c r="N316" s="80"/>
    </row>
    <row r="317" spans="1:14" ht="26.25">
      <c r="A317" s="25" t="s">
        <v>373</v>
      </c>
      <c r="B317" s="12" t="s">
        <v>371</v>
      </c>
      <c r="C317" s="12" t="s">
        <v>73</v>
      </c>
      <c r="D317" s="12" t="s">
        <v>58</v>
      </c>
      <c r="E317" s="13">
        <v>0</v>
      </c>
      <c r="F317" s="13">
        <v>0</v>
      </c>
      <c r="G317" s="13"/>
      <c r="H317" s="85"/>
      <c r="I317" s="14"/>
      <c r="J317" s="89">
        <v>0</v>
      </c>
      <c r="K317" s="89">
        <v>0</v>
      </c>
      <c r="L317" s="13"/>
      <c r="M317" s="85"/>
      <c r="N317" s="13"/>
    </row>
    <row r="318" spans="1:14" ht="26.25" hidden="1">
      <c r="A318" s="17" t="s">
        <v>129</v>
      </c>
      <c r="B318" s="12" t="s">
        <v>6</v>
      </c>
      <c r="C318" s="12" t="s">
        <v>130</v>
      </c>
      <c r="D318" s="12" t="s">
        <v>58</v>
      </c>
      <c r="E318" s="13">
        <f>E319</f>
        <v>590864</v>
      </c>
      <c r="F318" s="13"/>
      <c r="G318" s="13">
        <f>G319</f>
        <v>528516</v>
      </c>
      <c r="H318" s="13"/>
      <c r="I318" s="14"/>
      <c r="J318" s="89"/>
      <c r="K318" s="89"/>
      <c r="L318" s="13"/>
      <c r="M318" s="13"/>
      <c r="N318" s="13"/>
    </row>
    <row r="319" spans="1:14" ht="39" hidden="1">
      <c r="A319" s="61" t="s">
        <v>7</v>
      </c>
      <c r="B319" s="12" t="s">
        <v>6</v>
      </c>
      <c r="C319" s="12" t="s">
        <v>8</v>
      </c>
      <c r="D319" s="12" t="s">
        <v>58</v>
      </c>
      <c r="E319" s="13">
        <f>E320+E322</f>
        <v>590864</v>
      </c>
      <c r="F319" s="13"/>
      <c r="G319" s="13">
        <f>G320+G322</f>
        <v>528516</v>
      </c>
      <c r="H319" s="13"/>
      <c r="I319" s="14"/>
      <c r="J319" s="89"/>
      <c r="K319" s="89"/>
      <c r="L319" s="13"/>
      <c r="M319" s="13"/>
      <c r="N319" s="13"/>
    </row>
    <row r="320" spans="1:14" ht="78.75" hidden="1">
      <c r="A320" s="17" t="s">
        <v>9</v>
      </c>
      <c r="B320" s="12" t="s">
        <v>6</v>
      </c>
      <c r="C320" s="12" t="s">
        <v>10</v>
      </c>
      <c r="D320" s="12" t="s">
        <v>58</v>
      </c>
      <c r="E320" s="13">
        <f>E321</f>
        <v>590854</v>
      </c>
      <c r="F320" s="13"/>
      <c r="G320" s="13">
        <f>G321</f>
        <v>528506</v>
      </c>
      <c r="H320" s="13"/>
      <c r="I320" s="14"/>
      <c r="J320" s="89"/>
      <c r="K320" s="89"/>
      <c r="L320" s="13"/>
      <c r="M320" s="13"/>
      <c r="N320" s="13"/>
    </row>
    <row r="321" spans="1:14" ht="12.75" hidden="1">
      <c r="A321" s="17" t="s">
        <v>5</v>
      </c>
      <c r="B321" s="12" t="s">
        <v>6</v>
      </c>
      <c r="C321" s="12" t="s">
        <v>10</v>
      </c>
      <c r="D321" s="12" t="s">
        <v>11</v>
      </c>
      <c r="E321" s="13">
        <v>590854</v>
      </c>
      <c r="F321" s="13"/>
      <c r="G321" s="13">
        <v>528506</v>
      </c>
      <c r="H321" s="13"/>
      <c r="I321" s="14"/>
      <c r="J321" s="89"/>
      <c r="K321" s="89"/>
      <c r="L321" s="13"/>
      <c r="M321" s="13"/>
      <c r="N321" s="13"/>
    </row>
    <row r="322" spans="1:14" ht="52.5" hidden="1">
      <c r="A322" s="17" t="s">
        <v>12</v>
      </c>
      <c r="B322" s="12" t="s">
        <v>6</v>
      </c>
      <c r="C322" s="12" t="s">
        <v>13</v>
      </c>
      <c r="D322" s="12" t="s">
        <v>58</v>
      </c>
      <c r="E322" s="13">
        <f>E323</f>
        <v>10</v>
      </c>
      <c r="F322" s="13"/>
      <c r="G322" s="13">
        <f>G323</f>
        <v>10</v>
      </c>
      <c r="H322" s="13"/>
      <c r="I322" s="14"/>
      <c r="J322" s="89"/>
      <c r="K322" s="89"/>
      <c r="L322" s="13"/>
      <c r="M322" s="13"/>
      <c r="N322" s="13"/>
    </row>
    <row r="323" spans="1:14" ht="12.75" hidden="1">
      <c r="A323" s="17" t="s">
        <v>5</v>
      </c>
      <c r="B323" s="12" t="s">
        <v>6</v>
      </c>
      <c r="C323" s="12" t="s">
        <v>13</v>
      </c>
      <c r="D323" s="12" t="s">
        <v>11</v>
      </c>
      <c r="E323" s="13">
        <v>10</v>
      </c>
      <c r="F323" s="13"/>
      <c r="G323" s="13">
        <v>10</v>
      </c>
      <c r="H323" s="13"/>
      <c r="I323" s="14"/>
      <c r="J323" s="89"/>
      <c r="K323" s="89"/>
      <c r="L323" s="13"/>
      <c r="M323" s="13"/>
      <c r="N323" s="13"/>
    </row>
    <row r="324" spans="1:14" ht="12.75">
      <c r="A324" s="33" t="s">
        <v>70</v>
      </c>
      <c r="B324" s="67"/>
      <c r="C324" s="67"/>
      <c r="D324" s="67"/>
      <c r="E324" s="93">
        <f>E15+E80+E85+E128+E149+E173+E222+E301+E316+E310+E313</f>
        <v>44585.7</v>
      </c>
      <c r="F324" s="93">
        <f>F15+F80+F85+F128+F149+F173+F222+F301+F316+F310+F313</f>
        <v>17113.6</v>
      </c>
      <c r="G324" s="81">
        <v>100</v>
      </c>
      <c r="H324" s="80">
        <f>F324/E324*100</f>
        <v>38.38360730009846</v>
      </c>
      <c r="I324" s="36"/>
      <c r="J324" s="93">
        <f>J15+J80+J85+J128+J149+J173+J222+J301+J316+J310+J313</f>
        <v>40679.50000000001</v>
      </c>
      <c r="K324" s="93">
        <f>K15+K80+K85+K128+K149+K173+K222+K301+K316+K310+K313</f>
        <v>16783.4</v>
      </c>
      <c r="L324" s="81">
        <v>100</v>
      </c>
      <c r="M324" s="81">
        <f>K324/J324*100</f>
        <v>41.25763590997922</v>
      </c>
      <c r="N324" s="80">
        <f>F324/K324*100</f>
        <v>101.96742018899624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2016-08-17T07:59:46Z</cp:lastPrinted>
  <dcterms:created xsi:type="dcterms:W3CDTF">2003-07-23T10:25:27Z</dcterms:created>
  <dcterms:modified xsi:type="dcterms:W3CDTF">2016-08-17T08:05:23Z</dcterms:modified>
  <cp:category/>
  <cp:version/>
  <cp:contentType/>
  <cp:contentStatus/>
</cp:coreProperties>
</file>